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ml.chartshapes+xml"/>
  <Override PartName="/xl/charts/chart8.xml" ContentType="application/vnd.openxmlformats-officedocument.drawingml.chart+xml"/>
  <Override PartName="/xl/drawings/drawing5.xml" ContentType="application/vnd.openxmlformats-officedocument.drawingml.chartshapes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0" windowWidth="8325" windowHeight="5865"/>
  </bookViews>
  <sheets>
    <sheet name="Zeitgl. 2008" sheetId="1" r:id="rId1"/>
    <sheet name="Tabelle2" sheetId="2" r:id="rId2"/>
    <sheet name="Tabelle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54" i="1" l="1"/>
  <c r="M53" i="1"/>
  <c r="Y53" i="1" s="1"/>
  <c r="I53" i="1"/>
  <c r="J53" i="1" s="1"/>
  <c r="Z53" i="1" s="1"/>
  <c r="E53" i="1"/>
  <c r="U52" i="1"/>
  <c r="T52" i="1"/>
  <c r="X52" i="1" s="1"/>
  <c r="M52" i="1"/>
  <c r="Y52" i="1" s="1"/>
  <c r="I52" i="1"/>
  <c r="J52" i="1" s="1"/>
  <c r="Z52" i="1" s="1"/>
  <c r="E52" i="1"/>
  <c r="U51" i="1"/>
  <c r="T51" i="1"/>
  <c r="X51" i="1" s="1"/>
  <c r="M51" i="1"/>
  <c r="Y51" i="1" s="1"/>
  <c r="I51" i="1"/>
  <c r="J51" i="1" s="1"/>
  <c r="Z51" i="1" s="1"/>
  <c r="E51" i="1"/>
  <c r="U50" i="1"/>
  <c r="T50" i="1"/>
  <c r="X50" i="1" s="1"/>
  <c r="M50" i="1"/>
  <c r="Y50" i="1" s="1"/>
  <c r="I50" i="1"/>
  <c r="J50" i="1" s="1"/>
  <c r="Z50" i="1" s="1"/>
  <c r="E50" i="1"/>
  <c r="U49" i="1"/>
  <c r="T49" i="1"/>
  <c r="X49" i="1" s="1"/>
  <c r="M49" i="1"/>
  <c r="Y49" i="1" s="1"/>
  <c r="I49" i="1"/>
  <c r="J49" i="1" s="1"/>
  <c r="Z49" i="1" s="1"/>
  <c r="E49" i="1"/>
  <c r="U48" i="1"/>
  <c r="T48" i="1"/>
  <c r="X48" i="1" s="1"/>
  <c r="M48" i="1"/>
  <c r="Y48" i="1" s="1"/>
  <c r="I48" i="1"/>
  <c r="J48" i="1" s="1"/>
  <c r="Z48" i="1" s="1"/>
  <c r="E48" i="1"/>
  <c r="U47" i="1"/>
  <c r="T47" i="1"/>
  <c r="X47" i="1" s="1"/>
  <c r="M47" i="1"/>
  <c r="Y47" i="1" s="1"/>
  <c r="I47" i="1"/>
  <c r="J47" i="1" s="1"/>
  <c r="E47" i="1"/>
  <c r="U46" i="1"/>
  <c r="T46" i="1"/>
  <c r="X46" i="1" s="1"/>
  <c r="M46" i="1"/>
  <c r="Y46" i="1" s="1"/>
  <c r="I46" i="1"/>
  <c r="J46" i="1" s="1"/>
  <c r="Z46" i="1" s="1"/>
  <c r="E46" i="1"/>
  <c r="U45" i="1"/>
  <c r="T45" i="1"/>
  <c r="X45" i="1" s="1"/>
  <c r="M45" i="1"/>
  <c r="Y45" i="1" s="1"/>
  <c r="I45" i="1"/>
  <c r="J45" i="1" s="1"/>
  <c r="Z45" i="1" s="1"/>
  <c r="E45" i="1"/>
  <c r="U44" i="1"/>
  <c r="T44" i="1"/>
  <c r="X44" i="1" s="1"/>
  <c r="M44" i="1"/>
  <c r="Y44" i="1" s="1"/>
  <c r="I44" i="1"/>
  <c r="J44" i="1" s="1"/>
  <c r="E44" i="1"/>
  <c r="U43" i="1"/>
  <c r="T43" i="1"/>
  <c r="X43" i="1" s="1"/>
  <c r="M43" i="1"/>
  <c r="Y43" i="1" s="1"/>
  <c r="I43" i="1"/>
  <c r="J43" i="1" s="1"/>
  <c r="Z43" i="1" s="1"/>
  <c r="E43" i="1"/>
  <c r="U42" i="1"/>
  <c r="T42" i="1"/>
  <c r="X42" i="1" s="1"/>
  <c r="M42" i="1"/>
  <c r="Y42" i="1" s="1"/>
  <c r="I42" i="1"/>
  <c r="J42" i="1" s="1"/>
  <c r="Z42" i="1" s="1"/>
  <c r="E42" i="1"/>
  <c r="U41" i="1"/>
  <c r="T41" i="1"/>
  <c r="X41" i="1" s="1"/>
  <c r="M41" i="1"/>
  <c r="Y41" i="1" s="1"/>
  <c r="I41" i="1"/>
  <c r="J41" i="1" s="1"/>
  <c r="Z41" i="1" s="1"/>
  <c r="E41" i="1"/>
  <c r="U40" i="1"/>
  <c r="T40" i="1"/>
  <c r="X40" i="1" s="1"/>
  <c r="M40" i="1"/>
  <c r="Y40" i="1" s="1"/>
  <c r="I40" i="1"/>
  <c r="J40" i="1" s="1"/>
  <c r="Z40" i="1" s="1"/>
  <c r="E40" i="1"/>
  <c r="U39" i="1"/>
  <c r="T39" i="1"/>
  <c r="X39" i="1" s="1"/>
  <c r="M39" i="1"/>
  <c r="Y39" i="1" s="1"/>
  <c r="I39" i="1"/>
  <c r="J39" i="1" s="1"/>
  <c r="Z39" i="1" s="1"/>
  <c r="E39" i="1"/>
  <c r="U38" i="1"/>
  <c r="T38" i="1"/>
  <c r="X38" i="1" s="1"/>
  <c r="M38" i="1"/>
  <c r="Y38" i="1" s="1"/>
  <c r="I38" i="1"/>
  <c r="J38" i="1" s="1"/>
  <c r="Z38" i="1" s="1"/>
  <c r="E38" i="1"/>
  <c r="U37" i="1"/>
  <c r="T37" i="1"/>
  <c r="X37" i="1" s="1"/>
  <c r="M37" i="1"/>
  <c r="Y37" i="1" s="1"/>
  <c r="I37" i="1"/>
  <c r="J37" i="1" s="1"/>
  <c r="Z37" i="1" s="1"/>
  <c r="E37" i="1"/>
  <c r="U36" i="1"/>
  <c r="T36" i="1"/>
  <c r="X36" i="1" s="1"/>
  <c r="M36" i="1"/>
  <c r="Y36" i="1" s="1"/>
  <c r="I36" i="1"/>
  <c r="E36" i="1"/>
  <c r="U35" i="1"/>
  <c r="T35" i="1"/>
  <c r="X35" i="1" s="1"/>
  <c r="M35" i="1"/>
  <c r="Y35" i="1" s="1"/>
  <c r="I35" i="1"/>
  <c r="J35" i="1" s="1"/>
  <c r="E35" i="1"/>
  <c r="U34" i="1"/>
  <c r="T34" i="1"/>
  <c r="X34" i="1" s="1"/>
  <c r="M34" i="1"/>
  <c r="Y34" i="1" s="1"/>
  <c r="I34" i="1"/>
  <c r="J34" i="1" s="1"/>
  <c r="Z34" i="1" s="1"/>
  <c r="E34" i="1"/>
  <c r="U33" i="1"/>
  <c r="T33" i="1"/>
  <c r="X33" i="1" s="1"/>
  <c r="M33" i="1"/>
  <c r="Y33" i="1" s="1"/>
  <c r="I33" i="1"/>
  <c r="J33" i="1" s="1"/>
  <c r="E33" i="1"/>
  <c r="X32" i="1"/>
  <c r="U32" i="1"/>
  <c r="T32" i="1"/>
  <c r="M32" i="1"/>
  <c r="Y32" i="1" s="1"/>
  <c r="I32" i="1"/>
  <c r="E32" i="1"/>
  <c r="U31" i="1"/>
  <c r="T31" i="1"/>
  <c r="X31" i="1" s="1"/>
  <c r="M31" i="1"/>
  <c r="Y31" i="1" s="1"/>
  <c r="I31" i="1"/>
  <c r="E31" i="1"/>
  <c r="U30" i="1"/>
  <c r="T30" i="1"/>
  <c r="X30" i="1" s="1"/>
  <c r="M30" i="1"/>
  <c r="Y30" i="1" s="1"/>
  <c r="I30" i="1"/>
  <c r="J30" i="1" s="1"/>
  <c r="E30" i="1"/>
  <c r="U29" i="1"/>
  <c r="T29" i="1"/>
  <c r="X29" i="1" s="1"/>
  <c r="M29" i="1"/>
  <c r="Y29" i="1" s="1"/>
  <c r="I29" i="1"/>
  <c r="J29" i="1" s="1"/>
  <c r="E29" i="1"/>
  <c r="U28" i="1"/>
  <c r="T28" i="1"/>
  <c r="X28" i="1" s="1"/>
  <c r="M28" i="1"/>
  <c r="Y28" i="1" s="1"/>
  <c r="I28" i="1"/>
  <c r="E28" i="1"/>
  <c r="U27" i="1"/>
  <c r="T27" i="1"/>
  <c r="X27" i="1" s="1"/>
  <c r="M27" i="1"/>
  <c r="Y27" i="1" s="1"/>
  <c r="I27" i="1"/>
  <c r="J27" i="1" s="1"/>
  <c r="Z27" i="1" s="1"/>
  <c r="E27" i="1"/>
  <c r="U26" i="1"/>
  <c r="T26" i="1"/>
  <c r="X26" i="1" s="1"/>
  <c r="M26" i="1"/>
  <c r="Y26" i="1" s="1"/>
  <c r="I26" i="1"/>
  <c r="J26" i="1" s="1"/>
  <c r="E26" i="1"/>
  <c r="U25" i="1"/>
  <c r="T25" i="1"/>
  <c r="X25" i="1" s="1"/>
  <c r="M25" i="1"/>
  <c r="Y25" i="1" s="1"/>
  <c r="I25" i="1"/>
  <c r="E25" i="1"/>
  <c r="U24" i="1"/>
  <c r="T24" i="1"/>
  <c r="X24" i="1" s="1"/>
  <c r="M24" i="1"/>
  <c r="Y24" i="1" s="1"/>
  <c r="I24" i="1"/>
  <c r="J24" i="1" s="1"/>
  <c r="E24" i="1"/>
  <c r="U23" i="1"/>
  <c r="T23" i="1"/>
  <c r="X23" i="1" s="1"/>
  <c r="M23" i="1"/>
  <c r="Y23" i="1" s="1"/>
  <c r="I23" i="1"/>
  <c r="E23" i="1"/>
  <c r="U22" i="1"/>
  <c r="T22" i="1"/>
  <c r="X22" i="1" s="1"/>
  <c r="M22" i="1"/>
  <c r="Y22" i="1" s="1"/>
  <c r="I22" i="1"/>
  <c r="J22" i="1" s="1"/>
  <c r="E22" i="1"/>
  <c r="U21" i="1"/>
  <c r="T21" i="1"/>
  <c r="X21" i="1" s="1"/>
  <c r="M21" i="1"/>
  <c r="Y21" i="1" s="1"/>
  <c r="I21" i="1"/>
  <c r="E21" i="1"/>
  <c r="U20" i="1"/>
  <c r="T20" i="1"/>
  <c r="X20" i="1" s="1"/>
  <c r="M20" i="1"/>
  <c r="Y20" i="1" s="1"/>
  <c r="I20" i="1"/>
  <c r="J20" i="1" s="1"/>
  <c r="E20" i="1"/>
  <c r="U19" i="1"/>
  <c r="T19" i="1"/>
  <c r="X19" i="1" s="1"/>
  <c r="M19" i="1"/>
  <c r="Y19" i="1" s="1"/>
  <c r="I19" i="1"/>
  <c r="E19" i="1"/>
  <c r="U18" i="1"/>
  <c r="T18" i="1"/>
  <c r="X18" i="1" s="1"/>
  <c r="M18" i="1"/>
  <c r="Y18" i="1" s="1"/>
  <c r="I18" i="1"/>
  <c r="E18" i="1"/>
  <c r="U17" i="1"/>
  <c r="T17" i="1"/>
  <c r="X17" i="1" s="1"/>
  <c r="M17" i="1"/>
  <c r="Y17" i="1" s="1"/>
  <c r="I17" i="1"/>
  <c r="J17" i="1" s="1"/>
  <c r="Z17" i="1" s="1"/>
  <c r="E17" i="1"/>
  <c r="U16" i="1"/>
  <c r="T16" i="1"/>
  <c r="X16" i="1" s="1"/>
  <c r="M16" i="1"/>
  <c r="Y16" i="1" s="1"/>
  <c r="I16" i="1"/>
  <c r="J16" i="1" s="1"/>
  <c r="E16" i="1"/>
  <c r="U15" i="1"/>
  <c r="T15" i="1"/>
  <c r="X15" i="1" s="1"/>
  <c r="M15" i="1"/>
  <c r="Y15" i="1" s="1"/>
  <c r="I15" i="1"/>
  <c r="E15" i="1"/>
  <c r="U14" i="1"/>
  <c r="T14" i="1"/>
  <c r="X14" i="1" s="1"/>
  <c r="M14" i="1"/>
  <c r="Y14" i="1" s="1"/>
  <c r="I14" i="1"/>
  <c r="J14" i="1" s="1"/>
  <c r="E14" i="1"/>
  <c r="Y13" i="1"/>
  <c r="U13" i="1"/>
  <c r="T13" i="1"/>
  <c r="X13" i="1" s="1"/>
  <c r="M13" i="1"/>
  <c r="I13" i="1"/>
  <c r="J13" i="1" s="1"/>
  <c r="Z13" i="1" s="1"/>
  <c r="E13" i="1"/>
  <c r="U12" i="1"/>
  <c r="T12" i="1"/>
  <c r="X12" i="1" s="1"/>
  <c r="M12" i="1"/>
  <c r="Y12" i="1" s="1"/>
  <c r="I12" i="1"/>
  <c r="J12" i="1" s="1"/>
  <c r="E12" i="1"/>
  <c r="U11" i="1"/>
  <c r="T11" i="1"/>
  <c r="X11" i="1" s="1"/>
  <c r="M11" i="1"/>
  <c r="Y11" i="1" s="1"/>
  <c r="I11" i="1"/>
  <c r="E11" i="1"/>
  <c r="U10" i="1"/>
  <c r="T10" i="1"/>
  <c r="X10" i="1" s="1"/>
  <c r="M10" i="1"/>
  <c r="Y10" i="1" s="1"/>
  <c r="I10" i="1"/>
  <c r="J10" i="1" s="1"/>
  <c r="E10" i="1"/>
  <c r="W9" i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U9" i="1"/>
  <c r="T9" i="1"/>
  <c r="X9" i="1" s="1"/>
  <c r="M9" i="1"/>
  <c r="Y9" i="1" s="1"/>
  <c r="I9" i="1"/>
  <c r="J9" i="1" s="1"/>
  <c r="E9" i="1"/>
  <c r="U8" i="1"/>
  <c r="T8" i="1"/>
  <c r="X8" i="1" s="1"/>
  <c r="M8" i="1"/>
  <c r="Y8" i="1" s="1"/>
  <c r="I8" i="1"/>
  <c r="E8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T7" i="1"/>
  <c r="X7" i="1" s="1"/>
  <c r="M7" i="1"/>
  <c r="Y7" i="1" s="1"/>
  <c r="I7" i="1"/>
  <c r="E7" i="1"/>
  <c r="C7" i="1"/>
  <c r="U2" i="1"/>
  <c r="O2" i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V23" i="1" l="1"/>
  <c r="J28" i="1"/>
  <c r="Z28" i="1" s="1"/>
  <c r="J21" i="1"/>
  <c r="Z21" i="1" s="1"/>
  <c r="P50" i="1"/>
  <c r="J7" i="1"/>
  <c r="Z7" i="1" s="1"/>
  <c r="J18" i="1"/>
  <c r="P18" i="1" s="1"/>
  <c r="V21" i="1"/>
  <c r="J25" i="1"/>
  <c r="Z25" i="1" s="1"/>
  <c r="V27" i="1"/>
  <c r="V28" i="1"/>
  <c r="P43" i="1"/>
  <c r="V47" i="1"/>
  <c r="V11" i="1"/>
  <c r="V15" i="1"/>
  <c r="V17" i="1"/>
  <c r="P27" i="1"/>
  <c r="P45" i="1"/>
  <c r="V49" i="1"/>
  <c r="V31" i="1"/>
  <c r="V36" i="1"/>
  <c r="P37" i="1"/>
  <c r="P48" i="1"/>
  <c r="V52" i="1"/>
  <c r="V13" i="1"/>
  <c r="V25" i="1"/>
  <c r="V41" i="1"/>
  <c r="V43" i="1"/>
  <c r="V44" i="1"/>
  <c r="P52" i="1"/>
  <c r="C8" i="1"/>
  <c r="AB8" i="1" s="1"/>
  <c r="N7" i="1"/>
  <c r="J8" i="1"/>
  <c r="Z10" i="1"/>
  <c r="P10" i="1"/>
  <c r="Z9" i="1"/>
  <c r="P9" i="1"/>
  <c r="J11" i="1"/>
  <c r="Z22" i="1"/>
  <c r="P22" i="1"/>
  <c r="Z24" i="1"/>
  <c r="P24" i="1"/>
  <c r="Z12" i="1"/>
  <c r="P12" i="1"/>
  <c r="J15" i="1"/>
  <c r="Z14" i="1"/>
  <c r="P14" i="1"/>
  <c r="Z16" i="1"/>
  <c r="P16" i="1"/>
  <c r="J19" i="1"/>
  <c r="V19" i="1"/>
  <c r="Z20" i="1"/>
  <c r="P20" i="1"/>
  <c r="J23" i="1"/>
  <c r="Z33" i="1"/>
  <c r="P33" i="1"/>
  <c r="P46" i="1"/>
  <c r="V10" i="1"/>
  <c r="V14" i="1"/>
  <c r="V18" i="1"/>
  <c r="V22" i="1"/>
  <c r="Z26" i="1"/>
  <c r="P26" i="1"/>
  <c r="J32" i="1"/>
  <c r="Z35" i="1"/>
  <c r="P35" i="1"/>
  <c r="Z47" i="1"/>
  <c r="P47" i="1"/>
  <c r="V32" i="1"/>
  <c r="P38" i="1"/>
  <c r="V9" i="1"/>
  <c r="V12" i="1"/>
  <c r="V16" i="1"/>
  <c r="V20" i="1"/>
  <c r="V24" i="1"/>
  <c r="Z30" i="1"/>
  <c r="P30" i="1"/>
  <c r="J31" i="1"/>
  <c r="P39" i="1"/>
  <c r="AB7" i="1"/>
  <c r="P13" i="1"/>
  <c r="P17" i="1"/>
  <c r="Z29" i="1"/>
  <c r="P29" i="1"/>
  <c r="V37" i="1"/>
  <c r="J36" i="1"/>
  <c r="Z44" i="1"/>
  <c r="P44" i="1"/>
  <c r="P49" i="1"/>
  <c r="V35" i="1"/>
  <c r="P53" i="1"/>
  <c r="V38" i="1"/>
  <c r="V29" i="1"/>
  <c r="V33" i="1"/>
  <c r="V50" i="1"/>
  <c r="V46" i="1"/>
  <c r="V42" i="1"/>
  <c r="V39" i="1"/>
  <c r="V8" i="1"/>
  <c r="V26" i="1"/>
  <c r="V30" i="1"/>
  <c r="P34" i="1"/>
  <c r="V34" i="1"/>
  <c r="P40" i="1"/>
  <c r="V40" i="1"/>
  <c r="P41" i="1"/>
  <c r="P42" i="1"/>
  <c r="V45" i="1"/>
  <c r="V48" i="1"/>
  <c r="P51" i="1"/>
  <c r="V51" i="1"/>
  <c r="Z18" i="1" l="1"/>
  <c r="P7" i="1"/>
  <c r="P28" i="1"/>
  <c r="P21" i="1"/>
  <c r="P25" i="1"/>
  <c r="AC7" i="1"/>
  <c r="AD7" i="1" s="1"/>
  <c r="Z31" i="1"/>
  <c r="P31" i="1"/>
  <c r="Z19" i="1"/>
  <c r="P19" i="1"/>
  <c r="Z23" i="1"/>
  <c r="P23" i="1"/>
  <c r="Z8" i="1"/>
  <c r="P8" i="1"/>
  <c r="Z36" i="1"/>
  <c r="P36" i="1"/>
  <c r="AC8" i="1"/>
  <c r="AD8" i="1" s="1"/>
  <c r="Z15" i="1"/>
  <c r="P15" i="1"/>
  <c r="Z11" i="1"/>
  <c r="P11" i="1"/>
  <c r="O7" i="1"/>
  <c r="Q7" i="1"/>
  <c r="Z32" i="1"/>
  <c r="P32" i="1"/>
  <c r="C9" i="1"/>
  <c r="N8" i="1"/>
  <c r="Q8" i="1" l="1"/>
  <c r="O8" i="1"/>
  <c r="C10" i="1"/>
  <c r="N9" i="1"/>
  <c r="AB9" i="1"/>
  <c r="AE8" i="1"/>
  <c r="AF8" i="1" s="1"/>
  <c r="AE7" i="1"/>
  <c r="AF7" i="1" s="1"/>
  <c r="Q9" i="1" l="1"/>
  <c r="O9" i="1"/>
  <c r="AC9" i="1"/>
  <c r="AD9" i="1" s="1"/>
  <c r="R7" i="1"/>
  <c r="C11" i="1"/>
  <c r="AB10" i="1"/>
  <c r="N10" i="1"/>
  <c r="AC10" i="1" l="1"/>
  <c r="AD10" i="1" s="1"/>
  <c r="C12" i="1"/>
  <c r="N11" i="1"/>
  <c r="AB11" i="1"/>
  <c r="O10" i="1"/>
  <c r="Q10" i="1"/>
  <c r="R9" i="1" s="1"/>
  <c r="AE9" i="1"/>
  <c r="AF9" i="1" s="1"/>
  <c r="R8" i="1"/>
  <c r="Q11" i="1" l="1"/>
  <c r="O11" i="1"/>
  <c r="C13" i="1"/>
  <c r="N12" i="1"/>
  <c r="AB12" i="1"/>
  <c r="R10" i="1"/>
  <c r="AC11" i="1"/>
  <c r="AD11" i="1" s="1"/>
  <c r="AE10" i="1"/>
  <c r="AF10" i="1" s="1"/>
  <c r="C14" i="1" l="1"/>
  <c r="N13" i="1"/>
  <c r="AB13" i="1"/>
  <c r="AE11" i="1"/>
  <c r="AF11" i="1" s="1"/>
  <c r="AC12" i="1"/>
  <c r="AD12" i="1" s="1"/>
  <c r="Q12" i="1"/>
  <c r="R11" i="1" s="1"/>
  <c r="O12" i="1"/>
  <c r="AC13" i="1" l="1"/>
  <c r="AD13" i="1" s="1"/>
  <c r="AE13" i="1"/>
  <c r="AF13" i="1" s="1"/>
  <c r="O13" i="1"/>
  <c r="Q13" i="1"/>
  <c r="R12" i="1" s="1"/>
  <c r="AE12" i="1"/>
  <c r="AF12" i="1" s="1"/>
  <c r="C15" i="1"/>
  <c r="AB14" i="1"/>
  <c r="N14" i="1"/>
  <c r="AC14" i="1" l="1"/>
  <c r="AD14" i="1" s="1"/>
  <c r="C16" i="1"/>
  <c r="N15" i="1"/>
  <c r="AB15" i="1"/>
  <c r="O14" i="1"/>
  <c r="Q14" i="1"/>
  <c r="R13" i="1" s="1"/>
  <c r="C17" i="1" l="1"/>
  <c r="AB16" i="1"/>
  <c r="N16" i="1"/>
  <c r="AC15" i="1"/>
  <c r="AD15" i="1" s="1"/>
  <c r="Q15" i="1"/>
  <c r="O15" i="1"/>
  <c r="AE14" i="1"/>
  <c r="AF14" i="1" s="1"/>
  <c r="AE15" i="1" l="1"/>
  <c r="AF15" i="1" s="1"/>
  <c r="R14" i="1"/>
  <c r="Q16" i="1"/>
  <c r="O16" i="1"/>
  <c r="AC16" i="1"/>
  <c r="AD16" i="1" s="1"/>
  <c r="C18" i="1"/>
  <c r="N17" i="1"/>
  <c r="AB17" i="1"/>
  <c r="AC17" i="1" l="1"/>
  <c r="AD17" i="1" s="1"/>
  <c r="AE16" i="1"/>
  <c r="AF16" i="1" s="1"/>
  <c r="O17" i="1"/>
  <c r="Q17" i="1"/>
  <c r="R16" i="1" s="1"/>
  <c r="R15" i="1"/>
  <c r="C19" i="1"/>
  <c r="AB18" i="1"/>
  <c r="N18" i="1"/>
  <c r="C20" i="1" l="1"/>
  <c r="N19" i="1"/>
  <c r="AB19" i="1"/>
  <c r="O18" i="1"/>
  <c r="Q18" i="1"/>
  <c r="R17" i="1" s="1"/>
  <c r="AC18" i="1"/>
  <c r="AD18" i="1" s="1"/>
  <c r="AE17" i="1"/>
  <c r="AF17" i="1" s="1"/>
  <c r="AE18" i="1" l="1"/>
  <c r="AF18" i="1" s="1"/>
  <c r="AC19" i="1"/>
  <c r="AD19" i="1" s="1"/>
  <c r="C21" i="1"/>
  <c r="N20" i="1"/>
  <c r="AB20" i="1"/>
  <c r="Q19" i="1"/>
  <c r="R18" i="1" s="1"/>
  <c r="O19" i="1"/>
  <c r="C22" i="1" l="1"/>
  <c r="N21" i="1"/>
  <c r="AB21" i="1"/>
  <c r="AE19" i="1"/>
  <c r="AF19" i="1" s="1"/>
  <c r="AC20" i="1"/>
  <c r="AD20" i="1" s="1"/>
  <c r="Q20" i="1"/>
  <c r="R19" i="1" s="1"/>
  <c r="O20" i="1"/>
  <c r="AE20" i="1" l="1"/>
  <c r="AF20" i="1" s="1"/>
  <c r="O21" i="1"/>
  <c r="Q21" i="1"/>
  <c r="R20" i="1" s="1"/>
  <c r="C23" i="1"/>
  <c r="AB22" i="1"/>
  <c r="N22" i="1"/>
  <c r="AC21" i="1"/>
  <c r="AD21" i="1" s="1"/>
  <c r="AE21" i="1" l="1"/>
  <c r="AF21" i="1" s="1"/>
  <c r="O22" i="1"/>
  <c r="Q22" i="1"/>
  <c r="R21" i="1" s="1"/>
  <c r="AC22" i="1"/>
  <c r="AD22" i="1" s="1"/>
  <c r="C24" i="1"/>
  <c r="N23" i="1"/>
  <c r="AB23" i="1"/>
  <c r="C25" i="1" l="1"/>
  <c r="AB24" i="1"/>
  <c r="N24" i="1"/>
  <c r="AC23" i="1"/>
  <c r="AD23" i="1" s="1"/>
  <c r="AE22" i="1"/>
  <c r="AF22" i="1" s="1"/>
  <c r="Q23" i="1"/>
  <c r="R22" i="1" s="1"/>
  <c r="O23" i="1"/>
  <c r="Q24" i="1" l="1"/>
  <c r="O24" i="1"/>
  <c r="AC24" i="1"/>
  <c r="AD24" i="1" s="1"/>
  <c r="AE23" i="1"/>
  <c r="AF23" i="1" s="1"/>
  <c r="C26" i="1"/>
  <c r="N25" i="1"/>
  <c r="AB25" i="1"/>
  <c r="AC25" i="1" l="1"/>
  <c r="AD25" i="1" s="1"/>
  <c r="O25" i="1"/>
  <c r="Q25" i="1"/>
  <c r="AE24" i="1"/>
  <c r="AF24" i="1" s="1"/>
  <c r="R23" i="1"/>
  <c r="C27" i="1"/>
  <c r="N26" i="1"/>
  <c r="AB26" i="1"/>
  <c r="C28" i="1" l="1"/>
  <c r="AB27" i="1"/>
  <c r="N27" i="1"/>
  <c r="AE25" i="1"/>
  <c r="AF25" i="1" s="1"/>
  <c r="AC26" i="1"/>
  <c r="AD26" i="1" s="1"/>
  <c r="Q26" i="1"/>
  <c r="O26" i="1"/>
  <c r="R24" i="1"/>
  <c r="AE26" i="1" l="1"/>
  <c r="AF26" i="1" s="1"/>
  <c r="AC27" i="1"/>
  <c r="AD27" i="1" s="1"/>
  <c r="C29" i="1"/>
  <c r="N28" i="1"/>
  <c r="AB28" i="1"/>
  <c r="R25" i="1"/>
  <c r="O27" i="1"/>
  <c r="Q27" i="1"/>
  <c r="R26" i="1" s="1"/>
  <c r="AE27" i="1" l="1"/>
  <c r="AF27" i="1" s="1"/>
  <c r="C30" i="1"/>
  <c r="N29" i="1"/>
  <c r="AB29" i="1"/>
  <c r="AC28" i="1"/>
  <c r="AD28" i="1" s="1"/>
  <c r="O28" i="1"/>
  <c r="Q28" i="1"/>
  <c r="R27" i="1" s="1"/>
  <c r="AE28" i="1" l="1"/>
  <c r="AF28" i="1" s="1"/>
  <c r="C31" i="1"/>
  <c r="N30" i="1"/>
  <c r="AB30" i="1"/>
  <c r="AC29" i="1"/>
  <c r="AD29" i="1" s="1"/>
  <c r="Q29" i="1"/>
  <c r="R28" i="1" s="1"/>
  <c r="O29" i="1"/>
  <c r="C32" i="1" l="1"/>
  <c r="AB31" i="1"/>
  <c r="N31" i="1"/>
  <c r="AE29" i="1"/>
  <c r="AF29" i="1" s="1"/>
  <c r="AC30" i="1"/>
  <c r="AD30" i="1" s="1"/>
  <c r="O30" i="1"/>
  <c r="Q30" i="1"/>
  <c r="AE30" i="1" l="1"/>
  <c r="AF30" i="1" s="1"/>
  <c r="C33" i="1"/>
  <c r="N32" i="1"/>
  <c r="AB32" i="1"/>
  <c r="R29" i="1"/>
  <c r="O31" i="1"/>
  <c r="Q31" i="1"/>
  <c r="AC31" i="1"/>
  <c r="AD31" i="1" s="1"/>
  <c r="Q32" i="1" l="1"/>
  <c r="O32" i="1"/>
  <c r="C34" i="1"/>
  <c r="AB33" i="1"/>
  <c r="N33" i="1"/>
  <c r="AE31" i="1"/>
  <c r="AF31" i="1" s="1"/>
  <c r="R30" i="1"/>
  <c r="AC32" i="1"/>
  <c r="AD32" i="1" s="1"/>
  <c r="Q33" i="1" l="1"/>
  <c r="R32" i="1" s="1"/>
  <c r="O33" i="1"/>
  <c r="AC33" i="1"/>
  <c r="AD33" i="1" s="1"/>
  <c r="AE32" i="1"/>
  <c r="AF32" i="1" s="1"/>
  <c r="C35" i="1"/>
  <c r="N34" i="1"/>
  <c r="AB34" i="1"/>
  <c r="R31" i="1"/>
  <c r="AE33" i="1" l="1"/>
  <c r="AF33" i="1" s="1"/>
  <c r="O34" i="1"/>
  <c r="Q34" i="1"/>
  <c r="R33" i="1" s="1"/>
  <c r="C36" i="1"/>
  <c r="N35" i="1"/>
  <c r="AB35" i="1"/>
  <c r="AC34" i="1"/>
  <c r="AD34" i="1" s="1"/>
  <c r="C37" i="1" l="1"/>
  <c r="N36" i="1"/>
  <c r="AB36" i="1"/>
  <c r="AC35" i="1"/>
  <c r="AD35" i="1" s="1"/>
  <c r="AE34" i="1"/>
  <c r="AF34" i="1" s="1"/>
  <c r="O35" i="1"/>
  <c r="Q35" i="1"/>
  <c r="AE35" i="1" l="1"/>
  <c r="AF35" i="1" s="1"/>
  <c r="AC36" i="1"/>
  <c r="AD36" i="1" s="1"/>
  <c r="R34" i="1"/>
  <c r="Q36" i="1"/>
  <c r="O36" i="1"/>
  <c r="C38" i="1"/>
  <c r="N37" i="1"/>
  <c r="AB37" i="1"/>
  <c r="AC37" i="1" l="1"/>
  <c r="AD37" i="1" s="1"/>
  <c r="O37" i="1"/>
  <c r="Q37" i="1"/>
  <c r="R36" i="1" s="1"/>
  <c r="C39" i="1"/>
  <c r="N38" i="1"/>
  <c r="AB38" i="1"/>
  <c r="AE36" i="1"/>
  <c r="AF36" i="1" s="1"/>
  <c r="R35" i="1"/>
  <c r="AC38" i="1" l="1"/>
  <c r="AD38" i="1" s="1"/>
  <c r="Q38" i="1"/>
  <c r="R37" i="1" s="1"/>
  <c r="O38" i="1"/>
  <c r="AE37" i="1"/>
  <c r="AF37" i="1" s="1"/>
  <c r="C40" i="1"/>
  <c r="N39" i="1"/>
  <c r="AB39" i="1"/>
  <c r="C41" i="1" l="1"/>
  <c r="AB40" i="1"/>
  <c r="N40" i="1"/>
  <c r="AC39" i="1"/>
  <c r="AD39" i="1" s="1"/>
  <c r="Q39" i="1"/>
  <c r="R38" i="1" s="1"/>
  <c r="O39" i="1"/>
  <c r="AE38" i="1"/>
  <c r="AF38" i="1" s="1"/>
  <c r="AC40" i="1" l="1"/>
  <c r="AD40" i="1" s="1"/>
  <c r="AE39" i="1"/>
  <c r="AF39" i="1" s="1"/>
  <c r="O40" i="1"/>
  <c r="Q40" i="1"/>
  <c r="C42" i="1"/>
  <c r="N41" i="1"/>
  <c r="AB41" i="1"/>
  <c r="AE40" i="1" l="1"/>
  <c r="AF40" i="1" s="1"/>
  <c r="AC41" i="1"/>
  <c r="AD41" i="1" s="1"/>
  <c r="O41" i="1"/>
  <c r="Q41" i="1"/>
  <c r="C43" i="1"/>
  <c r="AB42" i="1"/>
  <c r="N42" i="1"/>
  <c r="R39" i="1"/>
  <c r="AC42" i="1" l="1"/>
  <c r="AD42" i="1" s="1"/>
  <c r="AE41" i="1"/>
  <c r="AF41" i="1" s="1"/>
  <c r="C44" i="1"/>
  <c r="AB43" i="1"/>
  <c r="N43" i="1"/>
  <c r="O42" i="1"/>
  <c r="Q42" i="1"/>
  <c r="R40" i="1"/>
  <c r="AE42" i="1" l="1"/>
  <c r="AF42" i="1" s="1"/>
  <c r="AC43" i="1"/>
  <c r="AD43" i="1" s="1"/>
  <c r="C45" i="1"/>
  <c r="N44" i="1"/>
  <c r="AB44" i="1"/>
  <c r="O43" i="1"/>
  <c r="Q43" i="1"/>
  <c r="R42" i="1" s="1"/>
  <c r="R41" i="1"/>
  <c r="O44" i="1" l="1"/>
  <c r="Q44" i="1"/>
  <c r="R43" i="1" s="1"/>
  <c r="C46" i="1"/>
  <c r="AB45" i="1"/>
  <c r="N45" i="1"/>
  <c r="AC44" i="1"/>
  <c r="AD44" i="1" s="1"/>
  <c r="AE43" i="1"/>
  <c r="AF43" i="1" s="1"/>
  <c r="AE44" i="1" l="1"/>
  <c r="AF44" i="1" s="1"/>
  <c r="O45" i="1"/>
  <c r="Q45" i="1"/>
  <c r="R44" i="1" s="1"/>
  <c r="C47" i="1"/>
  <c r="N46" i="1"/>
  <c r="AB46" i="1"/>
  <c r="AC45" i="1"/>
  <c r="AD45" i="1" s="1"/>
  <c r="C48" i="1" l="1"/>
  <c r="N47" i="1"/>
  <c r="AB47" i="1"/>
  <c r="AC46" i="1"/>
  <c r="AD46" i="1" s="1"/>
  <c r="AE45" i="1"/>
  <c r="AF45" i="1" s="1"/>
  <c r="O46" i="1"/>
  <c r="Q46" i="1"/>
  <c r="R45" i="1" s="1"/>
  <c r="AC47" i="1" l="1"/>
  <c r="AD47" i="1" s="1"/>
  <c r="AE46" i="1"/>
  <c r="AF46" i="1" s="1"/>
  <c r="O47" i="1"/>
  <c r="Q47" i="1"/>
  <c r="R46" i="1" s="1"/>
  <c r="C49" i="1"/>
  <c r="N48" i="1"/>
  <c r="AB48" i="1"/>
  <c r="AE47" i="1" l="1"/>
  <c r="AF47" i="1" s="1"/>
  <c r="C50" i="1"/>
  <c r="AB49" i="1"/>
  <c r="N49" i="1"/>
  <c r="AC48" i="1"/>
  <c r="AD48" i="1" s="1"/>
  <c r="O48" i="1"/>
  <c r="Q48" i="1"/>
  <c r="AE48" i="1" l="1"/>
  <c r="AF48" i="1" s="1"/>
  <c r="AC49" i="1"/>
  <c r="AD49" i="1" s="1"/>
  <c r="R47" i="1"/>
  <c r="C51" i="1"/>
  <c r="AB50" i="1"/>
  <c r="N50" i="1"/>
  <c r="O49" i="1"/>
  <c r="Q49" i="1"/>
  <c r="AC50" i="1" l="1"/>
  <c r="AD50" i="1" s="1"/>
  <c r="C52" i="1"/>
  <c r="AB51" i="1"/>
  <c r="N51" i="1"/>
  <c r="AE49" i="1"/>
  <c r="AF49" i="1" s="1"/>
  <c r="O50" i="1"/>
  <c r="Q50" i="1"/>
  <c r="R48" i="1"/>
  <c r="C53" i="1" l="1"/>
  <c r="N52" i="1"/>
  <c r="AB52" i="1"/>
  <c r="O51" i="1"/>
  <c r="Q51" i="1"/>
  <c r="AE50" i="1"/>
  <c r="AF50" i="1" s="1"/>
  <c r="AC51" i="1"/>
  <c r="AD51" i="1" s="1"/>
  <c r="R49" i="1"/>
  <c r="AC52" i="1" l="1"/>
  <c r="AD52" i="1" s="1"/>
  <c r="O52" i="1"/>
  <c r="Q52" i="1"/>
  <c r="R51" i="1" s="1"/>
  <c r="N53" i="1"/>
  <c r="AB53" i="1"/>
  <c r="AE51" i="1"/>
  <c r="AF51" i="1" s="1"/>
  <c r="R50" i="1"/>
  <c r="O53" i="1" l="1"/>
  <c r="Q53" i="1"/>
  <c r="R52" i="1" s="1"/>
  <c r="AC53" i="1"/>
  <c r="AD53" i="1" s="1"/>
  <c r="AE52" i="1"/>
  <c r="AF52" i="1" s="1"/>
  <c r="AE53" i="1" l="1"/>
  <c r="AF53" i="1" s="1"/>
</calcChain>
</file>

<file path=xl/sharedStrings.xml><?xml version="1.0" encoding="utf-8"?>
<sst xmlns="http://schemas.openxmlformats.org/spreadsheetml/2006/main" count="89" uniqueCount="75">
  <si>
    <t>° / d</t>
  </si>
  <si>
    <r>
      <t xml:space="preserve">Gemitteltes </t>
    </r>
    <r>
      <rPr>
        <sz val="10"/>
        <rFont val="Symbol"/>
        <family val="1"/>
        <charset val="2"/>
      </rPr>
      <t>Dl / D</t>
    </r>
    <r>
      <rPr>
        <i/>
        <sz val="10"/>
        <rFont val="Arial"/>
        <family val="2"/>
      </rPr>
      <t>t</t>
    </r>
    <r>
      <rPr>
        <sz val="10"/>
        <rFont val="Arial"/>
        <family val="2"/>
      </rPr>
      <t xml:space="preserve"> :</t>
    </r>
  </si>
  <si>
    <t>°</t>
  </si>
  <si>
    <t>e =</t>
  </si>
  <si>
    <r>
      <t>α</t>
    </r>
    <r>
      <rPr>
        <vertAlign val="subscript"/>
        <sz val="12"/>
        <color theme="1"/>
        <rFont val="Times New Roman"/>
        <family val="1"/>
      </rPr>
      <t>M</t>
    </r>
    <r>
      <rPr>
        <sz val="12"/>
        <color theme="1"/>
        <rFont val="Times New Roman"/>
        <family val="1"/>
      </rPr>
      <t xml:space="preserve"> (°)</t>
    </r>
  </si>
  <si>
    <r>
      <rPr>
        <sz val="11"/>
        <color theme="1"/>
        <rFont val="Times New Roman"/>
        <family val="1"/>
      </rPr>
      <t>α</t>
    </r>
    <r>
      <rPr>
        <vertAlign val="subscript"/>
        <sz val="11"/>
        <color theme="1"/>
        <rFont val="Times New Roman"/>
        <family val="1"/>
      </rPr>
      <t>M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2"/>
      </rPr>
      <t>(Bogen)</t>
    </r>
  </si>
  <si>
    <r>
      <t>δ</t>
    </r>
    <r>
      <rPr>
        <vertAlign val="subscript"/>
        <sz val="11"/>
        <color theme="1"/>
        <rFont val="Times New Roman"/>
        <family val="1"/>
      </rPr>
      <t>M</t>
    </r>
    <r>
      <rPr>
        <sz val="10"/>
        <rFont val="Arial"/>
        <family val="2"/>
      </rPr>
      <t xml:space="preserve"> (°)</t>
    </r>
  </si>
  <si>
    <r>
      <rPr>
        <sz val="11"/>
        <color theme="1"/>
        <rFont val="Times New Roman"/>
        <family val="1"/>
      </rPr>
      <t>δ</t>
    </r>
    <r>
      <rPr>
        <vertAlign val="subscript"/>
        <sz val="11"/>
        <color theme="1"/>
        <rFont val="Times New Roman"/>
        <family val="1"/>
      </rPr>
      <t>M</t>
    </r>
    <r>
      <rPr>
        <sz val="10"/>
        <color theme="1"/>
        <rFont val="Times New Roman"/>
        <family val="2"/>
      </rPr>
      <t xml:space="preserve"> (Bogen)</t>
    </r>
  </si>
  <si>
    <r>
      <t>λ</t>
    </r>
    <r>
      <rPr>
        <vertAlign val="subscript"/>
        <sz val="10"/>
        <color theme="1"/>
        <rFont val="Times New Roman"/>
        <family val="1"/>
      </rPr>
      <t>M</t>
    </r>
    <r>
      <rPr>
        <sz val="10"/>
        <color theme="1"/>
        <rFont val="Times New Roman"/>
        <family val="2"/>
      </rPr>
      <t xml:space="preserve"> (°)</t>
    </r>
  </si>
  <si>
    <t xml:space="preserve"> - 24 h  (in s)</t>
  </si>
  <si>
    <t>Nr.</t>
  </si>
  <si>
    <r>
      <rPr>
        <i/>
        <sz val="11"/>
        <rFont val="Times New Roman"/>
        <family val="1"/>
      </rPr>
      <t>Z</t>
    </r>
    <r>
      <rPr>
        <sz val="11"/>
        <rFont val="Times New Roman"/>
        <family val="1"/>
      </rPr>
      <t xml:space="preserve"> (°)</t>
    </r>
  </si>
  <si>
    <t>Grad</t>
  </si>
  <si>
    <r>
      <t>0</t>
    </r>
    <r>
      <rPr>
        <vertAlign val="superscript"/>
        <sz val="9"/>
        <rFont val="Arial"/>
        <family val="2"/>
      </rPr>
      <t>h</t>
    </r>
    <r>
      <rPr>
        <sz val="9"/>
        <rFont val="Arial"/>
        <family val="2"/>
      </rPr>
      <t xml:space="preserve"> UT</t>
    </r>
  </si>
  <si>
    <t>in Min.</t>
  </si>
  <si>
    <t>Anteil</t>
  </si>
  <si>
    <t>in Grad</t>
  </si>
  <si>
    <t>Stunden</t>
  </si>
  <si>
    <t>laufend</t>
  </si>
  <si>
    <t>ekl. Länge λ</t>
  </si>
  <si>
    <t>Tages-</t>
  </si>
  <si>
    <t>in</t>
  </si>
  <si>
    <t>Länge 15°</t>
  </si>
  <si>
    <t>λ - α</t>
  </si>
  <si>
    <r>
      <t xml:space="preserve">- </t>
    </r>
    <r>
      <rPr>
        <sz val="11"/>
        <rFont val="Times New Roman"/>
        <family val="1"/>
      </rPr>
      <t>λ</t>
    </r>
  </si>
  <si>
    <r>
      <t>l</t>
    </r>
    <r>
      <rPr>
        <vertAlign val="subscript"/>
        <sz val="10"/>
        <rFont val="Arial"/>
        <family val="2"/>
      </rPr>
      <t>Mittel</t>
    </r>
  </si>
  <si>
    <t>Min.-</t>
  </si>
  <si>
    <t>Grad-</t>
  </si>
  <si>
    <t>Sek.-</t>
  </si>
  <si>
    <t>Std.-</t>
  </si>
  <si>
    <t>durch-</t>
  </si>
  <si>
    <t xml:space="preserve"> - 24 h =</t>
  </si>
  <si>
    <t>Sonne</t>
  </si>
  <si>
    <r>
      <t>h</t>
    </r>
    <r>
      <rPr>
        <b/>
        <i/>
        <vertAlign val="subscript"/>
        <sz val="11"/>
        <rFont val="Times New Roman"/>
        <family val="1"/>
      </rPr>
      <t>M</t>
    </r>
  </si>
  <si>
    <t>geogr.</t>
  </si>
  <si>
    <r>
      <rPr>
        <sz val="11"/>
        <rFont val="Times New Roman"/>
        <family val="1"/>
      </rPr>
      <t>λ</t>
    </r>
    <r>
      <rPr>
        <vertAlign val="subscript"/>
        <sz val="11"/>
        <rFont val="Symbol"/>
        <family val="1"/>
        <charset val="2"/>
      </rPr>
      <t>M</t>
    </r>
    <r>
      <rPr>
        <vertAlign val="subscript"/>
        <sz val="11"/>
        <rFont val="Arial"/>
        <family val="2"/>
      </rPr>
      <t>ittel</t>
    </r>
    <r>
      <rPr>
        <sz val="11"/>
        <rFont val="Cambria"/>
        <family val="1"/>
      </rPr>
      <t xml:space="preserve"> - α</t>
    </r>
  </si>
  <si>
    <r>
      <rPr>
        <sz val="11"/>
        <rFont val="Calibri"/>
        <family val="2"/>
      </rPr>
      <t>λ</t>
    </r>
    <r>
      <rPr>
        <vertAlign val="subscript"/>
        <sz val="11"/>
        <rFont val="Symbol"/>
        <family val="1"/>
        <charset val="2"/>
      </rPr>
      <t>M</t>
    </r>
    <r>
      <rPr>
        <vertAlign val="subscript"/>
        <sz val="11"/>
        <rFont val="Arial"/>
        <family val="2"/>
      </rPr>
      <t>ittel</t>
    </r>
  </si>
  <si>
    <r>
      <t xml:space="preserve">Deklination </t>
    </r>
    <r>
      <rPr>
        <sz val="10"/>
        <rFont val="Times New Roman"/>
        <family val="1"/>
      </rPr>
      <t>δ</t>
    </r>
  </si>
  <si>
    <r>
      <t xml:space="preserve">Rektaszension </t>
    </r>
    <r>
      <rPr>
        <sz val="10"/>
        <rFont val="Times New Roman"/>
        <family val="1"/>
      </rPr>
      <t>α</t>
    </r>
  </si>
  <si>
    <t>Tag</t>
  </si>
  <si>
    <t>Wahre</t>
  </si>
  <si>
    <r>
      <t>Z</t>
    </r>
    <r>
      <rPr>
        <sz val="11"/>
        <rFont val="Arial"/>
        <family val="2"/>
      </rPr>
      <t xml:space="preserve"> = </t>
    </r>
  </si>
  <si>
    <r>
      <t xml:space="preserve">D </t>
    </r>
    <r>
      <rPr>
        <sz val="9"/>
        <rFont val="Arial"/>
        <family val="2"/>
      </rPr>
      <t>für die</t>
    </r>
  </si>
  <si>
    <r>
      <t xml:space="preserve"> Z </t>
    </r>
    <r>
      <rPr>
        <sz val="11"/>
        <rFont val="Arial"/>
        <family val="2"/>
      </rPr>
      <t>=</t>
    </r>
  </si>
  <si>
    <t>1. mittl.</t>
  </si>
  <si>
    <r>
      <t>Wahre Sonne  (0</t>
    </r>
    <r>
      <rPr>
        <b/>
        <vertAlign val="superscript"/>
        <sz val="11"/>
        <rFont val="Arial"/>
        <family val="2"/>
      </rPr>
      <t>h</t>
    </r>
    <r>
      <rPr>
        <b/>
        <sz val="11"/>
        <rFont val="Arial"/>
        <family val="2"/>
      </rPr>
      <t xml:space="preserve"> UT)</t>
    </r>
  </si>
  <si>
    <t>Datum</t>
  </si>
  <si>
    <r>
      <t>3.01.2008, 0</t>
    </r>
    <r>
      <rPr>
        <vertAlign val="superscript"/>
        <sz val="9"/>
        <rFont val="Arial"/>
        <family val="2"/>
      </rPr>
      <t>h</t>
    </r>
    <r>
      <rPr>
        <sz val="9"/>
        <rFont val="Arial"/>
        <family val="2"/>
      </rPr>
      <t>29</t>
    </r>
    <r>
      <rPr>
        <vertAlign val="superscript"/>
        <sz val="9"/>
        <rFont val="Arial"/>
        <family val="2"/>
      </rPr>
      <t>m</t>
    </r>
    <r>
      <rPr>
        <sz val="9"/>
        <rFont val="Arial"/>
        <family val="2"/>
      </rPr>
      <t xml:space="preserve"> UT:  Erde im Perihel.  </t>
    </r>
  </si>
  <si>
    <t>in Min. um</t>
  </si>
  <si>
    <r>
      <t>12</t>
    </r>
    <r>
      <rPr>
        <vertAlign val="superscript"/>
        <sz val="8"/>
        <rFont val="Arial"/>
        <family val="2"/>
      </rPr>
      <t>h</t>
    </r>
    <r>
      <rPr>
        <sz val="8"/>
        <rFont val="Arial"/>
        <family val="2"/>
      </rPr>
      <t xml:space="preserve"> MEZ</t>
    </r>
  </si>
  <si>
    <t xml:space="preserve">Tagesdauer </t>
  </si>
  <si>
    <t>h:min:s</t>
  </si>
  <si>
    <t xml:space="preserve">- D </t>
  </si>
  <si>
    <t>dauer</t>
  </si>
  <si>
    <t>in Sek.</t>
  </si>
  <si>
    <t xml:space="preserve"> - 24 h </t>
  </si>
  <si>
    <t>für</t>
  </si>
  <si>
    <t>Diagr.</t>
  </si>
  <si>
    <t>h</t>
  </si>
  <si>
    <t>Tabelle 1        Zeitgleichung 2008</t>
  </si>
  <si>
    <r>
      <t>Ekl. Länge der wahren Sonne am 3.01.,0</t>
    </r>
    <r>
      <rPr>
        <vertAlign val="superscript"/>
        <sz val="9"/>
        <rFont val="Arial"/>
        <family val="2"/>
      </rPr>
      <t>h</t>
    </r>
    <r>
      <rPr>
        <sz val="9"/>
        <rFont val="Arial"/>
        <family val="2"/>
      </rPr>
      <t>29</t>
    </r>
    <r>
      <rPr>
        <vertAlign val="superscript"/>
        <sz val="9"/>
        <rFont val="Arial"/>
        <family val="2"/>
      </rPr>
      <t>m</t>
    </r>
    <r>
      <rPr>
        <sz val="9"/>
        <rFont val="Arial"/>
        <family val="2"/>
      </rPr>
      <t xml:space="preserve"> UT:  </t>
    </r>
    <r>
      <rPr>
        <b/>
        <i/>
        <sz val="10"/>
        <rFont val="Symbol"/>
        <family val="1"/>
        <charset val="2"/>
      </rPr>
      <t>l</t>
    </r>
    <r>
      <rPr>
        <b/>
        <i/>
        <vertAlign val="subscript"/>
        <sz val="10"/>
        <rFont val="Arial"/>
        <family val="2"/>
      </rPr>
      <t>P</t>
    </r>
    <r>
      <rPr>
        <b/>
        <sz val="10"/>
        <rFont val="Arial"/>
        <family val="2"/>
      </rPr>
      <t xml:space="preserve"> =</t>
    </r>
  </si>
  <si>
    <t>Sterntag:</t>
  </si>
  <si>
    <r>
      <rPr>
        <sz val="9"/>
        <rFont val="Arial"/>
        <family val="2"/>
      </rPr>
      <t>Sterntag</t>
    </r>
    <r>
      <rPr>
        <sz val="10"/>
        <rFont val="Arial"/>
        <family val="2"/>
      </rPr>
      <t>+</t>
    </r>
    <r>
      <rPr>
        <sz val="11"/>
        <rFont val="Times New Roman"/>
        <family val="1"/>
      </rPr>
      <t>Δα</t>
    </r>
  </si>
  <si>
    <t>Tagesnr.</t>
  </si>
  <si>
    <t>für Diagr.</t>
  </si>
  <si>
    <t>telung ! )</t>
  </si>
  <si>
    <r>
      <t>α</t>
    </r>
    <r>
      <rPr>
        <sz val="10"/>
        <rFont val="Times New Roman"/>
        <family val="1"/>
      </rPr>
      <t>(°) für</t>
    </r>
  </si>
  <si>
    <t>Diagr. 2</t>
  </si>
  <si>
    <t>1   (Mit-</t>
  </si>
  <si>
    <r>
      <t>1. mittlere Sonne im Äquatorsystem</t>
    </r>
    <r>
      <rPr>
        <sz val="12"/>
        <color theme="1"/>
        <rFont val="Times New Roman"/>
        <family val="1"/>
      </rPr>
      <t xml:space="preserve"> </t>
    </r>
  </si>
  <si>
    <r>
      <t xml:space="preserve"> </t>
    </r>
    <r>
      <rPr>
        <i/>
        <sz val="11"/>
        <color theme="1"/>
        <rFont val="Calibri"/>
        <family val="2"/>
        <scheme val="minor"/>
      </rPr>
      <t>Grundlagen der Ephemeridenrechnung</t>
    </r>
  </si>
  <si>
    <r>
      <t xml:space="preserve"> Formeln aus:   </t>
    </r>
    <r>
      <rPr>
        <i/>
        <sz val="11"/>
        <color theme="1"/>
        <rFont val="Calibri"/>
        <family val="2"/>
        <scheme val="minor"/>
      </rPr>
      <t>Montenbruck,</t>
    </r>
  </si>
  <si>
    <t>Ordi-</t>
  </si>
  <si>
    <t>nate</t>
  </si>
  <si>
    <r>
      <t>zu α</t>
    </r>
    <r>
      <rPr>
        <vertAlign val="subscript"/>
        <sz val="11"/>
        <color theme="1"/>
        <rFont val="Calibri"/>
        <family val="2"/>
        <scheme val="minor"/>
      </rPr>
      <t>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</si>
</sst>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/m/yy\ h:mm;@"/>
    <numFmt numFmtId="165" formatCode="0.0000"/>
    <numFmt numFmtId="166" formatCode="d/m/yy"/>
    <numFmt numFmtId="167" formatCode="0.000"/>
    <numFmt numFmtId="168" formatCode="0.0"/>
    <numFmt numFmtId="169" formatCode="d/m"/>
    <numFmt numFmtId="170" formatCode="[$-F400]h:mm:ss\ AM/PM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10"/>
      <name val="Symbol"/>
      <family val="1"/>
      <charset val="2"/>
    </font>
    <font>
      <b/>
      <sz val="11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1"/>
      <color theme="1"/>
      <name val="Symbol"/>
      <family val="1"/>
      <charset val="2"/>
    </font>
    <font>
      <sz val="10"/>
      <name val="Times New Roman"/>
      <family val="1"/>
    </font>
    <font>
      <vertAlign val="subscript"/>
      <sz val="10"/>
      <name val="Arial"/>
      <family val="2"/>
    </font>
    <font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0"/>
      <color theme="1"/>
      <name val="Times New Roman"/>
      <family val="2"/>
    </font>
    <font>
      <vertAlign val="subscript"/>
      <sz val="10"/>
      <color theme="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vertAlign val="superscript"/>
      <sz val="9"/>
      <name val="Arial"/>
      <family val="2"/>
    </font>
    <font>
      <i/>
      <sz val="12"/>
      <name val="Times New Roman"/>
      <family val="1"/>
    </font>
    <font>
      <sz val="11"/>
      <name val="Arial"/>
      <family val="2"/>
    </font>
    <font>
      <b/>
      <sz val="12"/>
      <color theme="1"/>
      <name val="Times New Roman"/>
      <family val="1"/>
    </font>
    <font>
      <b/>
      <i/>
      <sz val="11"/>
      <name val="Times New Roman"/>
      <family val="1"/>
    </font>
    <font>
      <b/>
      <i/>
      <vertAlign val="subscript"/>
      <sz val="11"/>
      <name val="Times New Roman"/>
      <family val="1"/>
    </font>
    <font>
      <sz val="11"/>
      <name val="Symbol"/>
      <family val="1"/>
      <charset val="2"/>
    </font>
    <font>
      <vertAlign val="subscript"/>
      <sz val="11"/>
      <name val="Symbol"/>
      <family val="1"/>
      <charset val="2"/>
    </font>
    <font>
      <vertAlign val="subscript"/>
      <sz val="11"/>
      <name val="Arial"/>
      <family val="2"/>
    </font>
    <font>
      <sz val="11"/>
      <name val="Cambria"/>
      <family val="1"/>
    </font>
    <font>
      <sz val="11"/>
      <name val="Calibri"/>
      <family val="2"/>
    </font>
    <font>
      <b/>
      <vertAlign val="superscript"/>
      <sz val="11"/>
      <name val="Arial"/>
      <family val="2"/>
    </font>
    <font>
      <b/>
      <i/>
      <sz val="10"/>
      <name val="Symbol"/>
      <family val="1"/>
      <charset val="2"/>
    </font>
    <font>
      <vertAlign val="superscript"/>
      <sz val="8"/>
      <name val="Arial"/>
      <family val="2"/>
    </font>
    <font>
      <sz val="10"/>
      <color theme="1"/>
      <name val="Calibri"/>
      <family val="2"/>
      <scheme val="minor"/>
    </font>
    <font>
      <b/>
      <sz val="9"/>
      <name val="Calibri"/>
      <family val="2"/>
    </font>
    <font>
      <sz val="9"/>
      <color theme="1"/>
      <name val="Calibri"/>
      <family val="2"/>
      <scheme val="minor"/>
    </font>
    <font>
      <b/>
      <i/>
      <vertAlign val="subscript"/>
      <sz val="10"/>
      <name val="Arial"/>
      <family val="2"/>
    </font>
    <font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F1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0" fillId="0" borderId="0" xfId="0" applyFill="1"/>
    <xf numFmtId="0" fontId="0" fillId="0" borderId="0" xfId="0" applyFill="1" applyBorder="1"/>
    <xf numFmtId="2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1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4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168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justify" vertical="center"/>
    </xf>
    <xf numFmtId="0" fontId="1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justify" vertical="center"/>
    </xf>
    <xf numFmtId="0" fontId="8" fillId="0" borderId="0" xfId="0" applyFont="1" applyFill="1" applyBorder="1" applyAlignment="1">
      <alignment horizontal="center"/>
    </xf>
    <xf numFmtId="0" fontId="8" fillId="0" borderId="0" xfId="0" quotePrefix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0" xfId="0" applyFill="1" applyAlignment="1"/>
    <xf numFmtId="0" fontId="5" fillId="0" borderId="0" xfId="0" applyFont="1" applyFill="1" applyBorder="1" applyAlignment="1"/>
    <xf numFmtId="165" fontId="1" fillId="0" borderId="0" xfId="0" applyNumberFormat="1" applyFont="1" applyBorder="1" applyAlignment="1">
      <alignment horizontal="left"/>
    </xf>
    <xf numFmtId="2" fontId="5" fillId="0" borderId="0" xfId="0" applyNumberFormat="1" applyFont="1" applyAlignment="1">
      <alignment horizontal="center"/>
    </xf>
    <xf numFmtId="167" fontId="3" fillId="0" borderId="0" xfId="0" applyNumberFormat="1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/>
    <xf numFmtId="0" fontId="11" fillId="0" borderId="0" xfId="0" applyFont="1" applyFill="1" applyAlignment="1"/>
    <xf numFmtId="0" fontId="12" fillId="0" borderId="0" xfId="0" applyFont="1" applyFill="1" applyAlignment="1"/>
    <xf numFmtId="0" fontId="0" fillId="0" borderId="0" xfId="0" applyFill="1" applyAlignment="1">
      <alignment horizontal="center"/>
    </xf>
    <xf numFmtId="0" fontId="3" fillId="0" borderId="0" xfId="0" applyFont="1" applyBorder="1" applyAlignment="1"/>
    <xf numFmtId="165" fontId="6" fillId="0" borderId="0" xfId="0" applyNumberFormat="1" applyFont="1" applyBorder="1" applyAlignment="1"/>
    <xf numFmtId="167" fontId="3" fillId="0" borderId="0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left"/>
    </xf>
    <xf numFmtId="165" fontId="1" fillId="0" borderId="3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8" fontId="0" fillId="0" borderId="6" xfId="0" applyNumberFormat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168" fontId="0" fillId="3" borderId="2" xfId="0" applyNumberFormat="1" applyFill="1" applyBorder="1" applyAlignment="1">
      <alignment horizontal="center"/>
    </xf>
    <xf numFmtId="168" fontId="1" fillId="4" borderId="6" xfId="0" applyNumberFormat="1" applyFont="1" applyFill="1" applyBorder="1" applyAlignment="1">
      <alignment horizontal="center"/>
    </xf>
    <xf numFmtId="168" fontId="0" fillId="5" borderId="2" xfId="0" applyNumberFormat="1" applyFill="1" applyBorder="1" applyAlignment="1">
      <alignment horizontal="center"/>
    </xf>
    <xf numFmtId="168" fontId="1" fillId="5" borderId="9" xfId="0" applyNumberFormat="1" applyFont="1" applyFill="1" applyBorder="1" applyAlignment="1">
      <alignment horizontal="center"/>
    </xf>
    <xf numFmtId="0" fontId="1" fillId="5" borderId="4" xfId="0" applyNumberFormat="1" applyFont="1" applyFill="1" applyBorder="1" applyAlignment="1">
      <alignment horizontal="center"/>
    </xf>
    <xf numFmtId="168" fontId="1" fillId="5" borderId="8" xfId="0" applyNumberFormat="1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1" fontId="1" fillId="5" borderId="3" xfId="0" applyNumberFormat="1" applyFont="1" applyFill="1" applyBorder="1" applyAlignment="1">
      <alignment horizontal="center"/>
    </xf>
    <xf numFmtId="1" fontId="1" fillId="5" borderId="9" xfId="0" applyNumberFormat="1" applyFont="1" applyFill="1" applyBorder="1" applyAlignment="1">
      <alignment horizontal="center"/>
    </xf>
    <xf numFmtId="1" fontId="0" fillId="5" borderId="10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8" fontId="0" fillId="0" borderId="5" xfId="0" applyNumberFormat="1" applyBorder="1" applyAlignment="1">
      <alignment horizontal="center"/>
    </xf>
    <xf numFmtId="168" fontId="0" fillId="3" borderId="11" xfId="0" applyNumberFormat="1" applyFill="1" applyBorder="1" applyAlignment="1">
      <alignment horizontal="center"/>
    </xf>
    <xf numFmtId="168" fontId="0" fillId="0" borderId="15" xfId="0" applyNumberFormat="1" applyBorder="1" applyAlignment="1">
      <alignment horizontal="center"/>
    </xf>
    <xf numFmtId="168" fontId="1" fillId="4" borderId="5" xfId="0" applyNumberFormat="1" applyFont="1" applyFill="1" applyBorder="1" applyAlignment="1">
      <alignment horizontal="center"/>
    </xf>
    <xf numFmtId="168" fontId="0" fillId="5" borderId="11" xfId="0" applyNumberFormat="1" applyFill="1" applyBorder="1" applyAlignment="1">
      <alignment horizontal="center"/>
    </xf>
    <xf numFmtId="168" fontId="1" fillId="5" borderId="14" xfId="0" applyNumberFormat="1" applyFont="1" applyFill="1" applyBorder="1" applyAlignment="1">
      <alignment horizontal="center"/>
    </xf>
    <xf numFmtId="0" fontId="1" fillId="5" borderId="15" xfId="0" applyNumberFormat="1" applyFont="1" applyFill="1" applyBorder="1" applyAlignment="1">
      <alignment horizontal="center"/>
    </xf>
    <xf numFmtId="168" fontId="1" fillId="5" borderId="16" xfId="0" applyNumberFormat="1" applyFont="1" applyFill="1" applyBorder="1" applyAlignment="1">
      <alignment horizontal="center"/>
    </xf>
    <xf numFmtId="2" fontId="1" fillId="5" borderId="14" xfId="0" applyNumberFormat="1" applyFont="1" applyFill="1" applyBorder="1" applyAlignment="1">
      <alignment horizontal="center"/>
    </xf>
    <xf numFmtId="1" fontId="1" fillId="5" borderId="0" xfId="0" applyNumberFormat="1" applyFont="1" applyFill="1" applyBorder="1" applyAlignment="1">
      <alignment horizontal="center"/>
    </xf>
    <xf numFmtId="1" fontId="1" fillId="5" borderId="17" xfId="0" applyNumberFormat="1" applyFont="1" applyFill="1" applyBorder="1" applyAlignment="1">
      <alignment horizontal="center"/>
    </xf>
    <xf numFmtId="1" fontId="0" fillId="5" borderId="17" xfId="0" applyNumberFormat="1" applyFill="1" applyBorder="1" applyAlignment="1">
      <alignment horizontal="center"/>
    </xf>
    <xf numFmtId="2" fontId="0" fillId="5" borderId="13" xfId="0" applyNumberFormat="1" applyFill="1" applyBorder="1" applyAlignment="1">
      <alignment horizontal="center"/>
    </xf>
    <xf numFmtId="2" fontId="0" fillId="5" borderId="15" xfId="0" applyNumberFormat="1" applyFill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66" fontId="2" fillId="0" borderId="15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1" fillId="5" borderId="14" xfId="0" applyNumberFormat="1" applyFont="1" applyFill="1" applyBorder="1" applyAlignment="1">
      <alignment horizontal="center"/>
    </xf>
    <xf numFmtId="1" fontId="0" fillId="5" borderId="0" xfId="0" applyNumberFormat="1" applyFill="1" applyBorder="1" applyAlignment="1">
      <alignment horizontal="center"/>
    </xf>
    <xf numFmtId="168" fontId="0" fillId="5" borderId="14" xfId="0" applyNumberForma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2" fontId="0" fillId="4" borderId="11" xfId="0" applyNumberFormat="1" applyFill="1" applyBorder="1" applyAlignment="1">
      <alignment horizontal="center"/>
    </xf>
    <xf numFmtId="2" fontId="0" fillId="4" borderId="17" xfId="0" applyNumberFormat="1" applyFill="1" applyBorder="1" applyAlignment="1">
      <alignment horizontal="center"/>
    </xf>
    <xf numFmtId="2" fontId="0" fillId="4" borderId="14" xfId="0" applyNumberFormat="1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68" fontId="0" fillId="0" borderId="5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66" fontId="2" fillId="0" borderId="12" xfId="0" applyNumberFormat="1" applyFont="1" applyFill="1" applyBorder="1" applyAlignment="1">
      <alignment horizontal="center"/>
    </xf>
    <xf numFmtId="1" fontId="0" fillId="0" borderId="0" xfId="0" applyNumberFormat="1" applyBorder="1"/>
    <xf numFmtId="168" fontId="1" fillId="4" borderId="19" xfId="0" applyNumberFormat="1" applyFont="1" applyFill="1" applyBorder="1" applyAlignment="1">
      <alignment horizontal="center"/>
    </xf>
    <xf numFmtId="168" fontId="0" fillId="5" borderId="20" xfId="0" applyNumberFormat="1" applyFill="1" applyBorder="1" applyAlignment="1">
      <alignment horizontal="center"/>
    </xf>
    <xf numFmtId="168" fontId="0" fillId="5" borderId="18" xfId="0" applyNumberForma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168" fontId="1" fillId="5" borderId="22" xfId="0" applyNumberFormat="1" applyFont="1" applyFill="1" applyBorder="1" applyAlignment="1">
      <alignment horizontal="center"/>
    </xf>
    <xf numFmtId="2" fontId="1" fillId="5" borderId="18" xfId="0" applyNumberFormat="1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1" fontId="1" fillId="5" borderId="18" xfId="0" applyNumberFormat="1" applyFon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2" fontId="0" fillId="5" borderId="23" xfId="0" applyNumberFormat="1" applyFill="1" applyBorder="1" applyAlignment="1">
      <alignment horizontal="center"/>
    </xf>
    <xf numFmtId="2" fontId="0" fillId="5" borderId="21" xfId="0" applyNumberFormat="1" applyFill="1" applyBorder="1" applyAlignment="1">
      <alignment horizontal="center"/>
    </xf>
    <xf numFmtId="0" fontId="0" fillId="0" borderId="24" xfId="0" applyBorder="1"/>
    <xf numFmtId="0" fontId="2" fillId="4" borderId="2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5" fillId="5" borderId="17" xfId="0" applyNumberFormat="1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6" xfId="0" applyNumberFormat="1" applyFont="1" applyFill="1" applyBorder="1" applyAlignment="1">
      <alignment horizontal="center"/>
    </xf>
    <xf numFmtId="0" fontId="5" fillId="5" borderId="0" xfId="0" applyNumberFormat="1" applyFont="1" applyFill="1" applyBorder="1" applyAlignment="1">
      <alignment horizontal="center"/>
    </xf>
    <xf numFmtId="0" fontId="2" fillId="5" borderId="14" xfId="0" applyNumberFormat="1" applyFont="1" applyFill="1" applyBorder="1" applyAlignment="1">
      <alignment horizontal="center"/>
    </xf>
    <xf numFmtId="0" fontId="2" fillId="5" borderId="0" xfId="0" applyNumberFormat="1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20" xfId="0" applyFont="1" applyFill="1" applyBorder="1" applyAlignment="1"/>
    <xf numFmtId="0" fontId="0" fillId="0" borderId="0" xfId="0" applyBorder="1" applyAlignment="1"/>
    <xf numFmtId="165" fontId="0" fillId="0" borderId="0" xfId="0" applyNumberFormat="1" applyFill="1" applyBorder="1"/>
    <xf numFmtId="0" fontId="9" fillId="7" borderId="19" xfId="0" applyFont="1" applyFill="1" applyBorder="1" applyAlignment="1">
      <alignment horizontal="center" vertical="center"/>
    </xf>
    <xf numFmtId="0" fontId="4" fillId="7" borderId="21" xfId="0" applyFont="1" applyFill="1" applyBorder="1" applyAlignment="1"/>
    <xf numFmtId="0" fontId="31" fillId="7" borderId="11" xfId="0" applyFont="1" applyFill="1" applyBorder="1" applyAlignment="1">
      <alignment horizontal="center"/>
    </xf>
    <xf numFmtId="0" fontId="0" fillId="7" borderId="15" xfId="0" applyFill="1" applyBorder="1"/>
    <xf numFmtId="0" fontId="27" fillId="7" borderId="11" xfId="0" quotePrefix="1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28" fillId="7" borderId="1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justify" vertical="center"/>
    </xf>
    <xf numFmtId="0" fontId="0" fillId="7" borderId="3" xfId="0" applyFill="1" applyBorder="1" applyAlignment="1">
      <alignment horizontal="justify" vertical="center"/>
    </xf>
    <xf numFmtId="0" fontId="2" fillId="8" borderId="7" xfId="0" applyFont="1" applyFill="1" applyBorder="1" applyAlignment="1">
      <alignment horizontal="center" vertical="center"/>
    </xf>
    <xf numFmtId="168" fontId="0" fillId="8" borderId="12" xfId="0" applyNumberFormat="1" applyFill="1" applyBorder="1" applyAlignment="1">
      <alignment horizontal="center"/>
    </xf>
    <xf numFmtId="168" fontId="0" fillId="8" borderId="7" xfId="0" applyNumberFormat="1" applyFill="1" applyBorder="1" applyAlignment="1">
      <alignment horizontal="center"/>
    </xf>
    <xf numFmtId="0" fontId="29" fillId="7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19" xfId="0" applyBorder="1"/>
    <xf numFmtId="0" fontId="5" fillId="6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168" fontId="0" fillId="0" borderId="0" xfId="0" applyNumberFormat="1" applyFill="1" applyBorder="1" applyAlignment="1"/>
    <xf numFmtId="0" fontId="0" fillId="0" borderId="0" xfId="0" applyNumberFormat="1" applyFill="1" applyBorder="1" applyAlignment="1"/>
    <xf numFmtId="2" fontId="1" fillId="0" borderId="19" xfId="0" applyNumberFormat="1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68" fontId="0" fillId="9" borderId="5" xfId="0" applyNumberForma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170" fontId="0" fillId="0" borderId="5" xfId="0" applyNumberFormat="1" applyBorder="1" applyAlignment="1">
      <alignment horizontal="center"/>
    </xf>
    <xf numFmtId="170" fontId="0" fillId="0" borderId="6" xfId="0" applyNumberFormat="1" applyBorder="1" applyAlignment="1">
      <alignment horizontal="center"/>
    </xf>
    <xf numFmtId="170" fontId="39" fillId="6" borderId="0" xfId="0" applyNumberFormat="1" applyFont="1" applyFill="1" applyBorder="1" applyAlignment="1">
      <alignment horizontal="center"/>
    </xf>
    <xf numFmtId="0" fontId="2" fillId="3" borderId="0" xfId="0" quotePrefix="1" applyFont="1" applyFill="1" applyBorder="1" applyAlignment="1">
      <alignment horizontal="center"/>
    </xf>
    <xf numFmtId="0" fontId="23" fillId="0" borderId="19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0" fontId="2" fillId="10" borderId="5" xfId="0" quotePrefix="1" applyFont="1" applyFill="1" applyBorder="1" applyAlignment="1">
      <alignment horizontal="left"/>
    </xf>
    <xf numFmtId="0" fontId="2" fillId="10" borderId="6" xfId="0" applyFont="1" applyFill="1" applyBorder="1" applyAlignment="1">
      <alignment horizontal="center"/>
    </xf>
    <xf numFmtId="0" fontId="0" fillId="10" borderId="19" xfId="0" applyFill="1" applyBorder="1"/>
    <xf numFmtId="168" fontId="0" fillId="10" borderId="5" xfId="0" applyNumberForma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8" fillId="4" borderId="9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right"/>
    </xf>
    <xf numFmtId="0" fontId="0" fillId="4" borderId="3" xfId="0" applyFill="1" applyBorder="1" applyAlignment="1">
      <alignment horizontal="center"/>
    </xf>
    <xf numFmtId="0" fontId="0" fillId="4" borderId="2" xfId="0" applyFill="1" applyBorder="1"/>
    <xf numFmtId="2" fontId="1" fillId="4" borderId="21" xfId="0" applyNumberFormat="1" applyFont="1" applyFill="1" applyBorder="1" applyAlignment="1">
      <alignment horizontal="center"/>
    </xf>
    <xf numFmtId="2" fontId="0" fillId="4" borderId="18" xfId="0" applyNumberFormat="1" applyFill="1" applyBorder="1" applyAlignment="1">
      <alignment horizontal="center"/>
    </xf>
    <xf numFmtId="2" fontId="0" fillId="4" borderId="26" xfId="0" applyNumberFormat="1" applyFill="1" applyBorder="1" applyAlignment="1">
      <alignment horizontal="center"/>
    </xf>
    <xf numFmtId="2" fontId="0" fillId="4" borderId="20" xfId="0" applyNumberFormat="1" applyFill="1" applyBorder="1" applyAlignment="1">
      <alignment horizontal="center"/>
    </xf>
    <xf numFmtId="2" fontId="1" fillId="4" borderId="15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/>
    </xf>
    <xf numFmtId="2" fontId="0" fillId="4" borderId="9" xfId="0" applyNumberFormat="1" applyFill="1" applyBorder="1" applyAlignment="1">
      <alignment horizontal="center"/>
    </xf>
    <xf numFmtId="2" fontId="0" fillId="4" borderId="10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0" fontId="2" fillId="5" borderId="5" xfId="0" quotePrefix="1" applyFont="1" applyFill="1" applyBorder="1" applyAlignment="1">
      <alignment horizontal="left"/>
    </xf>
    <xf numFmtId="0" fontId="1" fillId="9" borderId="5" xfId="0" applyFont="1" applyFill="1" applyBorder="1"/>
    <xf numFmtId="0" fontId="2" fillId="9" borderId="6" xfId="0" quotePrefix="1" applyFont="1" applyFill="1" applyBorder="1"/>
    <xf numFmtId="168" fontId="0" fillId="9" borderId="19" xfId="0" applyNumberFormat="1" applyFill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0" fontId="2" fillId="0" borderId="0" xfId="0" quotePrefix="1" applyFont="1" applyFill="1" applyBorder="1"/>
    <xf numFmtId="170" fontId="0" fillId="0" borderId="0" xfId="0" applyNumberFormat="1" applyFill="1" applyBorder="1" applyAlignment="1">
      <alignment horizontal="center"/>
    </xf>
    <xf numFmtId="166" fontId="40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66" fontId="40" fillId="0" borderId="0" xfId="0" applyNumberFormat="1" applyFont="1" applyFill="1" applyBorder="1" applyAlignment="1">
      <alignment horizontal="center"/>
    </xf>
    <xf numFmtId="2" fontId="7" fillId="12" borderId="28" xfId="0" applyNumberFormat="1" applyFont="1" applyFill="1" applyBorder="1" applyAlignment="1">
      <alignment horizontal="center"/>
    </xf>
    <xf numFmtId="0" fontId="4" fillId="12" borderId="27" xfId="0" applyFont="1" applyFill="1" applyBorder="1" applyAlignment="1">
      <alignment vertical="center"/>
    </xf>
    <xf numFmtId="0" fontId="10" fillId="7" borderId="5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2" fillId="10" borderId="5" xfId="0" applyNumberFormat="1" applyFont="1" applyFill="1" applyBorder="1" applyAlignment="1">
      <alignment horizontal="left"/>
    </xf>
    <xf numFmtId="0" fontId="2" fillId="5" borderId="5" xfId="0" applyFont="1" applyFill="1" applyBorder="1" applyAlignment="1">
      <alignment horizontal="center"/>
    </xf>
    <xf numFmtId="167" fontId="23" fillId="11" borderId="32" xfId="0" applyNumberFormat="1" applyFont="1" applyFill="1" applyBorder="1" applyAlignment="1">
      <alignment horizontal="center"/>
    </xf>
    <xf numFmtId="2" fontId="2" fillId="11" borderId="27" xfId="0" applyNumberFormat="1" applyFont="1" applyFill="1" applyBorder="1" applyAlignment="1">
      <alignment horizontal="left"/>
    </xf>
    <xf numFmtId="168" fontId="0" fillId="6" borderId="0" xfId="0" applyNumberFormat="1" applyFill="1" applyBorder="1" applyAlignment="1">
      <alignment horizontal="center"/>
    </xf>
    <xf numFmtId="168" fontId="0" fillId="6" borderId="6" xfId="0" applyNumberFormat="1" applyFill="1" applyBorder="1" applyAlignment="1">
      <alignment horizontal="center"/>
    </xf>
    <xf numFmtId="0" fontId="5" fillId="7" borderId="21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vertical="center"/>
    </xf>
    <xf numFmtId="2" fontId="0" fillId="8" borderId="12" xfId="0" applyNumberFormat="1" applyFill="1" applyBorder="1" applyAlignment="1">
      <alignment horizontal="center"/>
    </xf>
    <xf numFmtId="0" fontId="1" fillId="7" borderId="19" xfId="0" applyNumberFormat="1" applyFont="1" applyFill="1" applyBorder="1" applyAlignment="1">
      <alignment horizontal="center"/>
    </xf>
    <xf numFmtId="0" fontId="2" fillId="7" borderId="5" xfId="0" applyNumberFormat="1" applyFont="1" applyFill="1" applyBorder="1" applyAlignment="1">
      <alignment horizontal="center"/>
    </xf>
    <xf numFmtId="0" fontId="26" fillId="7" borderId="5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43" fillId="0" borderId="15" xfId="0" applyFont="1" applyBorder="1" applyAlignment="1">
      <alignment horizontal="center"/>
    </xf>
    <xf numFmtId="0" fontId="43" fillId="0" borderId="4" xfId="0" applyFont="1" applyBorder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64" fontId="2" fillId="0" borderId="0" xfId="0" applyNumberFormat="1" applyFont="1" applyFill="1" applyBorder="1"/>
    <xf numFmtId="164" fontId="5" fillId="0" borderId="0" xfId="0" applyNumberFormat="1" applyFont="1" applyFill="1" applyBorder="1"/>
    <xf numFmtId="0" fontId="5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167" fontId="0" fillId="4" borderId="14" xfId="0" applyNumberFormat="1" applyFill="1" applyBorder="1" applyAlignment="1">
      <alignment horizontal="center"/>
    </xf>
    <xf numFmtId="0" fontId="39" fillId="0" borderId="0" xfId="0" applyFont="1" applyFill="1" applyBorder="1"/>
    <xf numFmtId="0" fontId="35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5" xfId="0" applyFill="1" applyBorder="1" applyAlignment="1">
      <alignment horizontal="center"/>
    </xf>
    <xf numFmtId="170" fontId="39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0" fillId="4" borderId="15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0" xfId="0" applyFont="1" applyFill="1" applyBorder="1" applyAlignment="1"/>
    <xf numFmtId="0" fontId="1" fillId="5" borderId="11" xfId="0" applyFont="1" applyFill="1" applyBorder="1" applyAlignment="1"/>
    <xf numFmtId="0" fontId="0" fillId="11" borderId="31" xfId="0" applyFill="1" applyBorder="1" applyAlignment="1">
      <alignment horizontal="right" vertical="center"/>
    </xf>
    <xf numFmtId="0" fontId="0" fillId="0" borderId="32" xfId="0" applyBorder="1" applyAlignment="1"/>
    <xf numFmtId="0" fontId="28" fillId="4" borderId="21" xfId="0" applyFont="1" applyFill="1" applyBorder="1" applyAlignment="1">
      <alignment horizontal="center"/>
    </xf>
    <xf numFmtId="0" fontId="0" fillId="4" borderId="1" xfId="0" applyFill="1" applyBorder="1" applyAlignment="1"/>
    <xf numFmtId="0" fontId="0" fillId="4" borderId="20" xfId="0" applyFill="1" applyBorder="1" applyAlignment="1"/>
    <xf numFmtId="0" fontId="11" fillId="0" borderId="24" xfId="0" applyFont="1" applyBorder="1" applyAlignment="1"/>
    <xf numFmtId="0" fontId="0" fillId="0" borderId="24" xfId="0" applyBorder="1" applyAlignment="1"/>
    <xf numFmtId="166" fontId="1" fillId="0" borderId="4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11" borderId="30" xfId="0" applyFont="1" applyFill="1" applyBorder="1" applyAlignment="1"/>
    <xf numFmtId="0" fontId="2" fillId="11" borderId="28" xfId="0" applyFont="1" applyFill="1" applyBorder="1" applyAlignment="1"/>
    <xf numFmtId="0" fontId="2" fillId="11" borderId="0" xfId="0" applyFont="1" applyFill="1" applyBorder="1" applyAlignment="1"/>
    <xf numFmtId="0" fontId="2" fillId="11" borderId="17" xfId="0" applyFont="1" applyFill="1" applyBorder="1" applyAlignment="1"/>
    <xf numFmtId="0" fontId="2" fillId="12" borderId="29" xfId="0" applyFont="1" applyFill="1" applyBorder="1" applyAlignment="1">
      <alignment horizontal="right" vertical="center"/>
    </xf>
    <xf numFmtId="0" fontId="41" fillId="12" borderId="3" xfId="0" applyFont="1" applyFill="1" applyBorder="1" applyAlignment="1"/>
    <xf numFmtId="0" fontId="9" fillId="3" borderId="21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1" fillId="3" borderId="15" xfId="0" applyFont="1" applyFill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169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9" fontId="1" fillId="0" borderId="25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5" borderId="11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27" fillId="5" borderId="1" xfId="0" applyFont="1" applyFill="1" applyBorder="1" applyAlignment="1"/>
    <xf numFmtId="0" fontId="27" fillId="5" borderId="20" xfId="0" applyFont="1" applyFill="1" applyBorder="1" applyAlignment="1"/>
    <xf numFmtId="2" fontId="7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167" fontId="23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left"/>
    </xf>
    <xf numFmtId="0" fontId="28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left"/>
    </xf>
    <xf numFmtId="0" fontId="31" fillId="0" borderId="0" xfId="0" applyFont="1" applyFill="1" applyBorder="1" applyAlignment="1">
      <alignment horizontal="center"/>
    </xf>
    <xf numFmtId="0" fontId="27" fillId="0" borderId="0" xfId="0" quotePrefix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2" fillId="0" borderId="0" xfId="0" applyFont="1" applyFill="1" applyBorder="1" applyAlignment="1">
      <alignment horizontal="right" vertical="center"/>
    </xf>
    <xf numFmtId="0" fontId="41" fillId="0" borderId="0" xfId="0" applyFont="1" applyFill="1" applyBorder="1" applyAlignment="1"/>
    <xf numFmtId="0" fontId="0" fillId="0" borderId="0" xfId="0" applyFill="1" applyBorder="1" applyAlignment="1">
      <alignment horizontal="right" vertical="center"/>
    </xf>
    <xf numFmtId="169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center"/>
    </xf>
    <xf numFmtId="0" fontId="2" fillId="0" borderId="0" xfId="0" quotePrefix="1" applyFont="1" applyFill="1" applyBorder="1" applyAlignment="1"/>
    <xf numFmtId="1" fontId="0" fillId="0" borderId="0" xfId="0" applyNumberFormat="1" applyFill="1" applyBorder="1" applyAlignment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DCF1F2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[1]Tabelle1!$E$2</c:f>
              <c:strCache>
                <c:ptCount val="1"/>
                <c:pt idx="0">
                  <c:v>alpha / h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[1]Tabelle1!$E$3:$E$43</c:f>
              <c:numCache>
                <c:formatCode>General</c:formatCode>
                <c:ptCount val="41"/>
                <c:pt idx="2">
                  <c:v>18.028333333333332</c:v>
                </c:pt>
                <c:pt idx="3">
                  <c:v>18.766666666666666</c:v>
                </c:pt>
                <c:pt idx="4">
                  <c:v>19.496666666666666</c:v>
                </c:pt>
                <c:pt idx="5">
                  <c:v>20.211666666666666</c:v>
                </c:pt>
                <c:pt idx="6">
                  <c:v>20.905000000000001</c:v>
                </c:pt>
                <c:pt idx="7">
                  <c:v>21.576666666666668</c:v>
                </c:pt>
                <c:pt idx="8">
                  <c:v>22.225000000000001</c:v>
                </c:pt>
                <c:pt idx="9">
                  <c:v>22.856666666666666</c:v>
                </c:pt>
                <c:pt idx="10">
                  <c:v>23.475000000000001</c:v>
                </c:pt>
                <c:pt idx="11">
                  <c:v>8.3333333333333329E-2</c:v>
                </c:pt>
                <c:pt idx="12">
                  <c:v>0.69</c:v>
                </c:pt>
                <c:pt idx="13">
                  <c:v>1.3</c:v>
                </c:pt>
                <c:pt idx="14">
                  <c:v>1.9183333333333334</c:v>
                </c:pt>
                <c:pt idx="15">
                  <c:v>2.5466666666666669</c:v>
                </c:pt>
                <c:pt idx="16">
                  <c:v>3.1916666666666669</c:v>
                </c:pt>
                <c:pt idx="17">
                  <c:v>3.8516666666666666</c:v>
                </c:pt>
                <c:pt idx="18">
                  <c:v>4.5250000000000004</c:v>
                </c:pt>
                <c:pt idx="19">
                  <c:v>5.2116666666666669</c:v>
                </c:pt>
                <c:pt idx="20">
                  <c:v>5.9050000000000002</c:v>
                </c:pt>
                <c:pt idx="21">
                  <c:v>6.5966666666666667</c:v>
                </c:pt>
                <c:pt idx="22">
                  <c:v>7.2833333333333332</c:v>
                </c:pt>
                <c:pt idx="23">
                  <c:v>7.956666666666667</c:v>
                </c:pt>
                <c:pt idx="24">
                  <c:v>8.6166666666666671</c:v>
                </c:pt>
                <c:pt idx="25">
                  <c:v>9.2591666666666672</c:v>
                </c:pt>
                <c:pt idx="26">
                  <c:v>9.8849999999999998</c:v>
                </c:pt>
                <c:pt idx="27">
                  <c:v>10.498333333333333</c:v>
                </c:pt>
                <c:pt idx="28">
                  <c:v>11.101666666666667</c:v>
                </c:pt>
                <c:pt idx="29">
                  <c:v>11.7</c:v>
                </c:pt>
                <c:pt idx="30">
                  <c:v>12.298333333333334</c:v>
                </c:pt>
                <c:pt idx="31">
                  <c:v>12.903333333333334</c:v>
                </c:pt>
                <c:pt idx="32">
                  <c:v>13.52</c:v>
                </c:pt>
                <c:pt idx="33">
                  <c:v>14.153333333333332</c:v>
                </c:pt>
                <c:pt idx="34">
                  <c:v>14.808333333333334</c:v>
                </c:pt>
                <c:pt idx="35">
                  <c:v>15.484999999999999</c:v>
                </c:pt>
                <c:pt idx="36">
                  <c:v>16.184999999999999</c:v>
                </c:pt>
                <c:pt idx="37">
                  <c:v>16.906666666666666</c:v>
                </c:pt>
                <c:pt idx="38">
                  <c:v>17.64</c:v>
                </c:pt>
                <c:pt idx="39">
                  <c:v>18.38</c:v>
                </c:pt>
                <c:pt idx="40">
                  <c:v>19.114999999999998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20768"/>
        <c:axId val="63522304"/>
      </c:barChart>
      <c:catAx>
        <c:axId val="63520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3522304"/>
        <c:crosses val="autoZero"/>
        <c:auto val="1"/>
        <c:lblAlgn val="ctr"/>
        <c:lblOffset val="100"/>
        <c:tickLblSkip val="23"/>
        <c:tickMarkSkip val="1"/>
        <c:noMultiLvlLbl val="0"/>
      </c:catAx>
      <c:valAx>
        <c:axId val="63522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3520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5" footer="0.49212598450000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[1]Tabelle1!$E$2</c:f>
              <c:strCache>
                <c:ptCount val="1"/>
                <c:pt idx="0">
                  <c:v>alpha / h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[1]Tabelle1!$E$3:$E$43</c:f>
              <c:numCache>
                <c:formatCode>General</c:formatCode>
                <c:ptCount val="41"/>
                <c:pt idx="2">
                  <c:v>18.028333333333332</c:v>
                </c:pt>
                <c:pt idx="3">
                  <c:v>18.766666666666666</c:v>
                </c:pt>
                <c:pt idx="4">
                  <c:v>19.496666666666666</c:v>
                </c:pt>
                <c:pt idx="5">
                  <c:v>20.211666666666666</c:v>
                </c:pt>
                <c:pt idx="6">
                  <c:v>20.905000000000001</c:v>
                </c:pt>
                <c:pt idx="7">
                  <c:v>21.576666666666668</c:v>
                </c:pt>
                <c:pt idx="8">
                  <c:v>22.225000000000001</c:v>
                </c:pt>
                <c:pt idx="9">
                  <c:v>22.856666666666666</c:v>
                </c:pt>
                <c:pt idx="10">
                  <c:v>23.475000000000001</c:v>
                </c:pt>
                <c:pt idx="11">
                  <c:v>8.3333333333333329E-2</c:v>
                </c:pt>
                <c:pt idx="12">
                  <c:v>0.69</c:v>
                </c:pt>
                <c:pt idx="13">
                  <c:v>1.3</c:v>
                </c:pt>
                <c:pt idx="14">
                  <c:v>1.9183333333333334</c:v>
                </c:pt>
                <c:pt idx="15">
                  <c:v>2.5466666666666669</c:v>
                </c:pt>
                <c:pt idx="16">
                  <c:v>3.1916666666666669</c:v>
                </c:pt>
                <c:pt idx="17">
                  <c:v>3.8516666666666666</c:v>
                </c:pt>
                <c:pt idx="18">
                  <c:v>4.5250000000000004</c:v>
                </c:pt>
                <c:pt idx="19">
                  <c:v>5.2116666666666669</c:v>
                </c:pt>
                <c:pt idx="20">
                  <c:v>5.9050000000000002</c:v>
                </c:pt>
                <c:pt idx="21">
                  <c:v>6.5966666666666667</c:v>
                </c:pt>
                <c:pt idx="22">
                  <c:v>7.2833333333333332</c:v>
                </c:pt>
                <c:pt idx="23">
                  <c:v>7.956666666666667</c:v>
                </c:pt>
                <c:pt idx="24">
                  <c:v>8.6166666666666671</c:v>
                </c:pt>
                <c:pt idx="25">
                  <c:v>9.2591666666666672</c:v>
                </c:pt>
                <c:pt idx="26">
                  <c:v>9.8849999999999998</c:v>
                </c:pt>
                <c:pt idx="27">
                  <c:v>10.498333333333333</c:v>
                </c:pt>
                <c:pt idx="28">
                  <c:v>11.101666666666667</c:v>
                </c:pt>
                <c:pt idx="29">
                  <c:v>11.7</c:v>
                </c:pt>
                <c:pt idx="30">
                  <c:v>12.298333333333334</c:v>
                </c:pt>
                <c:pt idx="31">
                  <c:v>12.903333333333334</c:v>
                </c:pt>
                <c:pt idx="32">
                  <c:v>13.52</c:v>
                </c:pt>
                <c:pt idx="33">
                  <c:v>14.153333333333332</c:v>
                </c:pt>
                <c:pt idx="34">
                  <c:v>14.808333333333334</c:v>
                </c:pt>
                <c:pt idx="35">
                  <c:v>15.484999999999999</c:v>
                </c:pt>
                <c:pt idx="36">
                  <c:v>16.184999999999999</c:v>
                </c:pt>
                <c:pt idx="37">
                  <c:v>16.906666666666666</c:v>
                </c:pt>
                <c:pt idx="38">
                  <c:v>17.64</c:v>
                </c:pt>
                <c:pt idx="39">
                  <c:v>18.38</c:v>
                </c:pt>
                <c:pt idx="40">
                  <c:v>19.114999999999998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51360"/>
        <c:axId val="63552896"/>
      </c:barChart>
      <c:catAx>
        <c:axId val="63551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3552896"/>
        <c:crosses val="autoZero"/>
        <c:auto val="1"/>
        <c:lblAlgn val="ctr"/>
        <c:lblOffset val="100"/>
        <c:tickLblSkip val="23"/>
        <c:tickMarkSkip val="1"/>
        <c:noMultiLvlLbl val="0"/>
      </c:catAx>
      <c:valAx>
        <c:axId val="63552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3551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5" footer="0.49212598450000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100"/>
              <a:t>Diagramm 3</a:t>
            </a:r>
            <a:r>
              <a:rPr lang="de-DE" sz="1100" u="none"/>
              <a:t>       Zeitgleichung </a:t>
            </a:r>
          </a:p>
        </c:rich>
      </c:tx>
      <c:layout>
        <c:manualLayout>
          <c:xMode val="edge"/>
          <c:yMode val="edge"/>
          <c:x val="0.32040837752425233"/>
          <c:y val="1.3157898343646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951219512195111E-2"/>
          <c:y val="0.11578961337697972"/>
          <c:w val="0.89591926012362499"/>
          <c:h val="0.84473684210526312"/>
        </c:manualLayout>
      </c:layout>
      <c:scatterChart>
        <c:scatterStyle val="smoothMarker"/>
        <c:varyColors val="0"/>
        <c:ser>
          <c:idx val="0"/>
          <c:order val="0"/>
          <c:tx>
            <c:v>aus Spalte Q von Tab. 1</c:v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'Zeitgl. 2008'!$C$7:$C$52</c:f>
              <c:numCache>
                <c:formatCode>0</c:formatCode>
                <c:ptCount val="46"/>
                <c:pt idx="0">
                  <c:v>1</c:v>
                </c:pt>
                <c:pt idx="1">
                  <c:v>9</c:v>
                </c:pt>
                <c:pt idx="2">
                  <c:v>17</c:v>
                </c:pt>
                <c:pt idx="3">
                  <c:v>25</c:v>
                </c:pt>
                <c:pt idx="4">
                  <c:v>33</c:v>
                </c:pt>
                <c:pt idx="5">
                  <c:v>41</c:v>
                </c:pt>
                <c:pt idx="6">
                  <c:v>49</c:v>
                </c:pt>
                <c:pt idx="7">
                  <c:v>57</c:v>
                </c:pt>
                <c:pt idx="8">
                  <c:v>65</c:v>
                </c:pt>
                <c:pt idx="9">
                  <c:v>73</c:v>
                </c:pt>
                <c:pt idx="10">
                  <c:v>81</c:v>
                </c:pt>
                <c:pt idx="11">
                  <c:v>89</c:v>
                </c:pt>
                <c:pt idx="12">
                  <c:v>97</c:v>
                </c:pt>
                <c:pt idx="13">
                  <c:v>105</c:v>
                </c:pt>
                <c:pt idx="14">
                  <c:v>113</c:v>
                </c:pt>
                <c:pt idx="15">
                  <c:v>121</c:v>
                </c:pt>
                <c:pt idx="16">
                  <c:v>129</c:v>
                </c:pt>
                <c:pt idx="17">
                  <c:v>137</c:v>
                </c:pt>
                <c:pt idx="18">
                  <c:v>145</c:v>
                </c:pt>
                <c:pt idx="19">
                  <c:v>153</c:v>
                </c:pt>
                <c:pt idx="20">
                  <c:v>161</c:v>
                </c:pt>
                <c:pt idx="21">
                  <c:v>169</c:v>
                </c:pt>
                <c:pt idx="22">
                  <c:v>177</c:v>
                </c:pt>
                <c:pt idx="23">
                  <c:v>185</c:v>
                </c:pt>
                <c:pt idx="24">
                  <c:v>193</c:v>
                </c:pt>
                <c:pt idx="25">
                  <c:v>201</c:v>
                </c:pt>
                <c:pt idx="26">
                  <c:v>209</c:v>
                </c:pt>
                <c:pt idx="27">
                  <c:v>217</c:v>
                </c:pt>
                <c:pt idx="28">
                  <c:v>225</c:v>
                </c:pt>
                <c:pt idx="29">
                  <c:v>233</c:v>
                </c:pt>
                <c:pt idx="30">
                  <c:v>241</c:v>
                </c:pt>
                <c:pt idx="31">
                  <c:v>249</c:v>
                </c:pt>
                <c:pt idx="32">
                  <c:v>257</c:v>
                </c:pt>
                <c:pt idx="33">
                  <c:v>265</c:v>
                </c:pt>
                <c:pt idx="34">
                  <c:v>273</c:v>
                </c:pt>
                <c:pt idx="35">
                  <c:v>281</c:v>
                </c:pt>
                <c:pt idx="36">
                  <c:v>289</c:v>
                </c:pt>
                <c:pt idx="37">
                  <c:v>297</c:v>
                </c:pt>
                <c:pt idx="38">
                  <c:v>305</c:v>
                </c:pt>
                <c:pt idx="39">
                  <c:v>313</c:v>
                </c:pt>
                <c:pt idx="40">
                  <c:v>321</c:v>
                </c:pt>
                <c:pt idx="41">
                  <c:v>329</c:v>
                </c:pt>
                <c:pt idx="42">
                  <c:v>337</c:v>
                </c:pt>
                <c:pt idx="43">
                  <c:v>345</c:v>
                </c:pt>
                <c:pt idx="44">
                  <c:v>353</c:v>
                </c:pt>
                <c:pt idx="45">
                  <c:v>361</c:v>
                </c:pt>
              </c:numCache>
            </c:numRef>
          </c:xVal>
          <c:yVal>
            <c:numRef>
              <c:f>'Zeitgl. 2008'!$R$7:$R$52</c:f>
              <c:numCache>
                <c:formatCode>0.0</c:formatCode>
                <c:ptCount val="46"/>
                <c:pt idx="0">
                  <c:v>-3.4500822789564913</c:v>
                </c:pt>
                <c:pt idx="1">
                  <c:v>-7.0445239017858823</c:v>
                </c:pt>
                <c:pt idx="2">
                  <c:v>-10.07655233017106</c:v>
                </c:pt>
                <c:pt idx="3">
                  <c:v>-12.340004369666952</c:v>
                </c:pt>
                <c:pt idx="4">
                  <c:v>-13.798682103607524</c:v>
                </c:pt>
                <c:pt idx="5">
                  <c:v>-14.37784594865891</c:v>
                </c:pt>
                <c:pt idx="6">
                  <c:v>-14.143207710377236</c:v>
                </c:pt>
                <c:pt idx="7">
                  <c:v>-13.152406277651123</c:v>
                </c:pt>
                <c:pt idx="8">
                  <c:v>-11.584955539369297</c:v>
                </c:pt>
                <c:pt idx="9">
                  <c:v>-9.561341606642797</c:v>
                </c:pt>
                <c:pt idx="10">
                  <c:v>-7.2629880905832147</c:v>
                </c:pt>
                <c:pt idx="11">
                  <c:v>-4.84275957452373</c:v>
                </c:pt>
                <c:pt idx="12">
                  <c:v>-2.4987463362417657</c:v>
                </c:pt>
                <c:pt idx="13">
                  <c:v>-0.39379559796002539</c:v>
                </c:pt>
                <c:pt idx="14">
                  <c:v>1.3692280569884392</c:v>
                </c:pt>
                <c:pt idx="15">
                  <c:v>2.6431892119367055</c:v>
                </c:pt>
                <c:pt idx="16">
                  <c:v>3.3338170335521036</c:v>
                </c:pt>
                <c:pt idx="17">
                  <c:v>3.4411115218336144</c:v>
                </c:pt>
                <c:pt idx="18">
                  <c:v>2.9669823990043027</c:v>
                </c:pt>
                <c:pt idx="19">
                  <c:v>1.9495373039528079</c:v>
                </c:pt>
                <c:pt idx="20">
                  <c:v>0.51021720890125499</c:v>
                </c:pt>
                <c:pt idx="21">
                  <c:v>-1.1528876083725308</c:v>
                </c:pt>
                <c:pt idx="22">
                  <c:v>-2.8721556200906968</c:v>
                </c:pt>
                <c:pt idx="23">
                  <c:v>-4.4623437706976548</c:v>
                </c:pt>
                <c:pt idx="24">
                  <c:v>-5.7106048379715517</c:v>
                </c:pt>
                <c:pt idx="25">
                  <c:v>-6.4707582663563477</c:v>
                </c:pt>
                <c:pt idx="26">
                  <c:v>-6.6604255836302846</c:v>
                </c:pt>
                <c:pt idx="27">
                  <c:v>-6.2158047064594699</c:v>
                </c:pt>
                <c:pt idx="28">
                  <c:v>-5.1240484126221233</c:v>
                </c:pt>
                <c:pt idx="29">
                  <c:v>-3.4389761465626258</c:v>
                </c:pt>
                <c:pt idx="30">
                  <c:v>-1.2762997138362664</c:v>
                </c:pt>
                <c:pt idx="31">
                  <c:v>1.2620711633340467</c:v>
                </c:pt>
                <c:pt idx="32">
                  <c:v>4.041848290505186</c:v>
                </c:pt>
                <c:pt idx="33">
                  <c:v>6.9082573621202625</c:v>
                </c:pt>
                <c:pt idx="34">
                  <c:v>9.634649072624315</c:v>
                </c:pt>
                <c:pt idx="35">
                  <c:v>12.100537310905766</c:v>
                </c:pt>
                <c:pt idx="36">
                  <c:v>14.123543604743553</c:v>
                </c:pt>
                <c:pt idx="37">
                  <c:v>15.538911009692093</c:v>
                </c:pt>
                <c:pt idx="38">
                  <c:v>16.214261053529299</c:v>
                </c:pt>
                <c:pt idx="39">
                  <c:v>16.037701375144376</c:v>
                </c:pt>
                <c:pt idx="40">
                  <c:v>14.977808363426213</c:v>
                </c:pt>
                <c:pt idx="41">
                  <c:v>13.037446601707755</c:v>
                </c:pt>
                <c:pt idx="42">
                  <c:v>10.274254978878465</c:v>
                </c:pt>
                <c:pt idx="43">
                  <c:v>6.8744314116046796</c:v>
                </c:pt>
                <c:pt idx="44">
                  <c:v>3.0713092332202998</c:v>
                </c:pt>
                <c:pt idx="45">
                  <c:v>-0.89795877849832095</c:v>
                </c:pt>
              </c:numCache>
            </c:numRef>
          </c:yVal>
          <c:smooth val="0"/>
        </c:ser>
        <c:ser>
          <c:idx val="1"/>
          <c:order val="1"/>
          <c:tx>
            <c:v>aus Spalte 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'Zeitgl. 2008'!$C$7:$C$53</c:f>
              <c:numCache>
                <c:formatCode>0</c:formatCode>
                <c:ptCount val="47"/>
                <c:pt idx="0">
                  <c:v>1</c:v>
                </c:pt>
                <c:pt idx="1">
                  <c:v>9</c:v>
                </c:pt>
                <c:pt idx="2">
                  <c:v>17</c:v>
                </c:pt>
                <c:pt idx="3">
                  <c:v>25</c:v>
                </c:pt>
                <c:pt idx="4">
                  <c:v>33</c:v>
                </c:pt>
                <c:pt idx="5">
                  <c:v>41</c:v>
                </c:pt>
                <c:pt idx="6">
                  <c:v>49</c:v>
                </c:pt>
                <c:pt idx="7">
                  <c:v>57</c:v>
                </c:pt>
                <c:pt idx="8">
                  <c:v>65</c:v>
                </c:pt>
                <c:pt idx="9">
                  <c:v>73</c:v>
                </c:pt>
                <c:pt idx="10">
                  <c:v>81</c:v>
                </c:pt>
                <c:pt idx="11">
                  <c:v>89</c:v>
                </c:pt>
                <c:pt idx="12">
                  <c:v>97</c:v>
                </c:pt>
                <c:pt idx="13">
                  <c:v>105</c:v>
                </c:pt>
                <c:pt idx="14">
                  <c:v>113</c:v>
                </c:pt>
                <c:pt idx="15">
                  <c:v>121</c:v>
                </c:pt>
                <c:pt idx="16">
                  <c:v>129</c:v>
                </c:pt>
                <c:pt idx="17">
                  <c:v>137</c:v>
                </c:pt>
                <c:pt idx="18">
                  <c:v>145</c:v>
                </c:pt>
                <c:pt idx="19">
                  <c:v>153</c:v>
                </c:pt>
                <c:pt idx="20">
                  <c:v>161</c:v>
                </c:pt>
                <c:pt idx="21">
                  <c:v>169</c:v>
                </c:pt>
                <c:pt idx="22">
                  <c:v>177</c:v>
                </c:pt>
                <c:pt idx="23">
                  <c:v>185</c:v>
                </c:pt>
                <c:pt idx="24">
                  <c:v>193</c:v>
                </c:pt>
                <c:pt idx="25">
                  <c:v>201</c:v>
                </c:pt>
                <c:pt idx="26">
                  <c:v>209</c:v>
                </c:pt>
                <c:pt idx="27">
                  <c:v>217</c:v>
                </c:pt>
                <c:pt idx="28">
                  <c:v>225</c:v>
                </c:pt>
                <c:pt idx="29">
                  <c:v>233</c:v>
                </c:pt>
                <c:pt idx="30">
                  <c:v>241</c:v>
                </c:pt>
                <c:pt idx="31">
                  <c:v>249</c:v>
                </c:pt>
                <c:pt idx="32">
                  <c:v>257</c:v>
                </c:pt>
                <c:pt idx="33">
                  <c:v>265</c:v>
                </c:pt>
                <c:pt idx="34">
                  <c:v>273</c:v>
                </c:pt>
                <c:pt idx="35">
                  <c:v>281</c:v>
                </c:pt>
                <c:pt idx="36">
                  <c:v>289</c:v>
                </c:pt>
                <c:pt idx="37">
                  <c:v>297</c:v>
                </c:pt>
                <c:pt idx="38">
                  <c:v>305</c:v>
                </c:pt>
                <c:pt idx="39">
                  <c:v>313</c:v>
                </c:pt>
                <c:pt idx="40">
                  <c:v>321</c:v>
                </c:pt>
                <c:pt idx="41">
                  <c:v>329</c:v>
                </c:pt>
                <c:pt idx="42">
                  <c:v>337</c:v>
                </c:pt>
                <c:pt idx="43">
                  <c:v>345</c:v>
                </c:pt>
                <c:pt idx="44">
                  <c:v>353</c:v>
                </c:pt>
                <c:pt idx="45">
                  <c:v>361</c:v>
                </c:pt>
                <c:pt idx="46">
                  <c:v>369</c:v>
                </c:pt>
              </c:numCache>
            </c:numRef>
          </c:xVal>
          <c:yVal>
            <c:numRef>
              <c:f>'Zeitgl. 2008'!$T$7:$T$53</c:f>
              <c:numCache>
                <c:formatCode>0.0</c:formatCode>
                <c:ptCount val="47"/>
                <c:pt idx="0">
                  <c:v>-3.2833333333334203</c:v>
                </c:pt>
                <c:pt idx="1">
                  <c:v>-6.8833333333333435</c:v>
                </c:pt>
                <c:pt idx="2">
                  <c:v>-9.9166666666667247</c:v>
                </c:pt>
                <c:pt idx="3">
                  <c:v>-12.199999999999989</c:v>
                </c:pt>
                <c:pt idx="4">
                  <c:v>-13.649999999999896</c:v>
                </c:pt>
                <c:pt idx="5">
                  <c:v>-14.233333333333373</c:v>
                </c:pt>
                <c:pt idx="6">
                  <c:v>-13.983333333333334</c:v>
                </c:pt>
                <c:pt idx="7">
                  <c:v>-12.999999999999954</c:v>
                </c:pt>
                <c:pt idx="8">
                  <c:v>-11.416666666666639</c:v>
                </c:pt>
                <c:pt idx="9">
                  <c:v>-9.4000000000000306</c:v>
                </c:pt>
                <c:pt idx="10">
                  <c:v>-7.0833333333333748</c:v>
                </c:pt>
                <c:pt idx="11">
                  <c:v>-4.6666666666667034</c:v>
                </c:pt>
                <c:pt idx="12">
                  <c:v>-2.3166666666666558</c:v>
                </c:pt>
                <c:pt idx="13">
                  <c:v>-0.21666666666664725</c:v>
                </c:pt>
                <c:pt idx="14">
                  <c:v>1.5500000000000025</c:v>
                </c:pt>
                <c:pt idx="15">
                  <c:v>2.8333333333333499</c:v>
                </c:pt>
                <c:pt idx="16">
                  <c:v>3.5166666666666035</c:v>
                </c:pt>
                <c:pt idx="17">
                  <c:v>3.6166666666666192</c:v>
                </c:pt>
                <c:pt idx="18">
                  <c:v>3.1500000000000128</c:v>
                </c:pt>
                <c:pt idx="19">
                  <c:v>2.1166666666666245</c:v>
                </c:pt>
                <c:pt idx="20">
                  <c:v>0.68333333333325363</c:v>
                </c:pt>
                <c:pt idx="21">
                  <c:v>-0.98333333333338047</c:v>
                </c:pt>
                <c:pt idx="22">
                  <c:v>-2.6999999999999424</c:v>
                </c:pt>
                <c:pt idx="23">
                  <c:v>-4.3000000000000327</c:v>
                </c:pt>
                <c:pt idx="24">
                  <c:v>-5.5499999999999083</c:v>
                </c:pt>
                <c:pt idx="25">
                  <c:v>-6.3166666666666416</c:v>
                </c:pt>
                <c:pt idx="26">
                  <c:v>-6.499999999999897</c:v>
                </c:pt>
                <c:pt idx="27">
                  <c:v>-6.0499999999999865</c:v>
                </c:pt>
                <c:pt idx="28">
                  <c:v>-4.9666666666667503</c:v>
                </c:pt>
                <c:pt idx="29">
                  <c:v>-3.2833333333334203</c:v>
                </c:pt>
                <c:pt idx="30">
                  <c:v>-1.1000000000000121</c:v>
                </c:pt>
                <c:pt idx="31">
                  <c:v>1.4333333333333709</c:v>
                </c:pt>
                <c:pt idx="32">
                  <c:v>4.216666666666633</c:v>
                </c:pt>
                <c:pt idx="33">
                  <c:v>7.0666666666666789</c:v>
                </c:pt>
                <c:pt idx="34">
                  <c:v>9.8166666666666291</c:v>
                </c:pt>
                <c:pt idx="35">
                  <c:v>12.283333333333308</c:v>
                </c:pt>
                <c:pt idx="36">
                  <c:v>14.316666666666693</c:v>
                </c:pt>
                <c:pt idx="37">
                  <c:v>15.733333333333368</c:v>
                </c:pt>
                <c:pt idx="38">
                  <c:v>16.400000000000006</c:v>
                </c:pt>
                <c:pt idx="39">
                  <c:v>16.233333333333285</c:v>
                </c:pt>
                <c:pt idx="40">
                  <c:v>15.183333333333282</c:v>
                </c:pt>
                <c:pt idx="41">
                  <c:v>13.233333333333377</c:v>
                </c:pt>
                <c:pt idx="42">
                  <c:v>10.449999999999955</c:v>
                </c:pt>
                <c:pt idx="43">
                  <c:v>7.0499999999999829</c:v>
                </c:pt>
                <c:pt idx="44">
                  <c:v>3.2333333333333325</c:v>
                </c:pt>
                <c:pt idx="45">
                  <c:v>-0.73333333333334139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054592"/>
        <c:axId val="65056768"/>
      </c:scatterChart>
      <c:valAx>
        <c:axId val="65054592"/>
        <c:scaling>
          <c:orientation val="minMax"/>
          <c:max val="365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Tages-Nr.</a:t>
                </a:r>
              </a:p>
            </c:rich>
          </c:tx>
          <c:layout>
            <c:manualLayout>
              <c:xMode val="edge"/>
              <c:yMode val="edge"/>
              <c:x val="0.79636657143520717"/>
              <c:y val="0.5525240700844598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0" sourceLinked="1"/>
        <c:majorTickMark val="out"/>
        <c:minorTickMark val="out"/>
        <c:tickLblPos val="nextTo"/>
        <c:spPr>
          <a:solidFill>
            <a:schemeClr val="bg1"/>
          </a:solidFill>
          <a:ln w="190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056768"/>
        <c:crosses val="autoZero"/>
        <c:crossBetween val="midCat"/>
        <c:majorUnit val="50"/>
        <c:minorUnit val="10"/>
      </c:valAx>
      <c:valAx>
        <c:axId val="65056768"/>
        <c:scaling>
          <c:orientation val="minMax"/>
          <c:min val="-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Z / min</a:t>
                </a:r>
              </a:p>
            </c:rich>
          </c:tx>
          <c:layout>
            <c:manualLayout>
              <c:xMode val="edge"/>
              <c:yMode val="edge"/>
              <c:x val="7.9814647062922447E-2"/>
              <c:y val="0.125533873483205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9050">
            <a:solidFill>
              <a:srgbClr val="000000"/>
            </a:solidFill>
            <a:prstDash val="solid"/>
            <a:tailEnd type="arrow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054592"/>
        <c:crosses val="autoZero"/>
        <c:crossBetween val="midCat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587364079490071"/>
          <c:y val="0.33002610966058193"/>
          <c:w val="0.42281404403163581"/>
          <c:h val="0.131578983436472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5" footer="0.49212598450000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900" b="1" i="0" u="sng" strike="noStrike">
                <a:solidFill>
                  <a:srgbClr val="000000"/>
                </a:solidFill>
                <a:latin typeface="Arial"/>
                <a:cs typeface="Arial"/>
              </a:rPr>
              <a:t>Diagramm 4</a:t>
            </a:r>
            <a:r>
              <a:rPr lang="de-DE" sz="900" b="0" i="0" strike="noStrike">
                <a:solidFill>
                  <a:srgbClr val="000000"/>
                </a:solidFill>
                <a:latin typeface="Arial"/>
                <a:cs typeface="Arial"/>
              </a:rPr>
              <a:t>   </a:t>
            </a:r>
            <a:r>
              <a:rPr lang="de-DE" sz="900" b="1" i="0" strike="noStrike">
                <a:solidFill>
                  <a:srgbClr val="000000"/>
                </a:solidFill>
                <a:latin typeface="Arial"/>
                <a:cs typeface="Arial"/>
              </a:rPr>
              <a:t>Die Zeitgleichung und ihre Komponenten</a:t>
            </a:r>
          </a:p>
        </c:rich>
      </c:tx>
      <c:layout>
        <c:manualLayout>
          <c:xMode val="edge"/>
          <c:yMode val="edge"/>
          <c:x val="0.14109262969347766"/>
          <c:y val="2.56410170129166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27923922240727E-2"/>
          <c:y val="0.1495732737933769"/>
          <c:w val="0.84169315591197924"/>
          <c:h val="0.6278734679744854"/>
        </c:manualLayout>
      </c:layout>
      <c:scatterChart>
        <c:scatterStyle val="smoothMarker"/>
        <c:varyColors val="0"/>
        <c:ser>
          <c:idx val="1"/>
          <c:order val="0"/>
          <c:tx>
            <c:v> lambda-Mittel  - lamda   (Anteil der Exzentrizität)</c:v>
          </c:tx>
          <c:spPr>
            <a:ln w="31750">
              <a:prstDash val="dash"/>
            </a:ln>
          </c:spPr>
          <c:marker>
            <c:symbol val="none"/>
          </c:marker>
          <c:xVal>
            <c:numRef>
              <c:f>'Zeitgl. 2008'!$C$7:$C$53</c:f>
              <c:numCache>
                <c:formatCode>0</c:formatCode>
                <c:ptCount val="47"/>
                <c:pt idx="0">
                  <c:v>1</c:v>
                </c:pt>
                <c:pt idx="1">
                  <c:v>9</c:v>
                </c:pt>
                <c:pt idx="2">
                  <c:v>17</c:v>
                </c:pt>
                <c:pt idx="3">
                  <c:v>25</c:v>
                </c:pt>
                <c:pt idx="4">
                  <c:v>33</c:v>
                </c:pt>
                <c:pt idx="5">
                  <c:v>41</c:v>
                </c:pt>
                <c:pt idx="6">
                  <c:v>49</c:v>
                </c:pt>
                <c:pt idx="7">
                  <c:v>57</c:v>
                </c:pt>
                <c:pt idx="8">
                  <c:v>65</c:v>
                </c:pt>
                <c:pt idx="9">
                  <c:v>73</c:v>
                </c:pt>
                <c:pt idx="10">
                  <c:v>81</c:v>
                </c:pt>
                <c:pt idx="11">
                  <c:v>89</c:v>
                </c:pt>
                <c:pt idx="12">
                  <c:v>97</c:v>
                </c:pt>
                <c:pt idx="13">
                  <c:v>105</c:v>
                </c:pt>
                <c:pt idx="14">
                  <c:v>113</c:v>
                </c:pt>
                <c:pt idx="15">
                  <c:v>121</c:v>
                </c:pt>
                <c:pt idx="16">
                  <c:v>129</c:v>
                </c:pt>
                <c:pt idx="17">
                  <c:v>137</c:v>
                </c:pt>
                <c:pt idx="18">
                  <c:v>145</c:v>
                </c:pt>
                <c:pt idx="19">
                  <c:v>153</c:v>
                </c:pt>
                <c:pt idx="20">
                  <c:v>161</c:v>
                </c:pt>
                <c:pt idx="21">
                  <c:v>169</c:v>
                </c:pt>
                <c:pt idx="22">
                  <c:v>177</c:v>
                </c:pt>
                <c:pt idx="23">
                  <c:v>185</c:v>
                </c:pt>
                <c:pt idx="24">
                  <c:v>193</c:v>
                </c:pt>
                <c:pt idx="25">
                  <c:v>201</c:v>
                </c:pt>
                <c:pt idx="26">
                  <c:v>209</c:v>
                </c:pt>
                <c:pt idx="27">
                  <c:v>217</c:v>
                </c:pt>
                <c:pt idx="28">
                  <c:v>225</c:v>
                </c:pt>
                <c:pt idx="29">
                  <c:v>233</c:v>
                </c:pt>
                <c:pt idx="30">
                  <c:v>241</c:v>
                </c:pt>
                <c:pt idx="31">
                  <c:v>249</c:v>
                </c:pt>
                <c:pt idx="32">
                  <c:v>257</c:v>
                </c:pt>
                <c:pt idx="33">
                  <c:v>265</c:v>
                </c:pt>
                <c:pt idx="34">
                  <c:v>273</c:v>
                </c:pt>
                <c:pt idx="35">
                  <c:v>281</c:v>
                </c:pt>
                <c:pt idx="36">
                  <c:v>289</c:v>
                </c:pt>
                <c:pt idx="37">
                  <c:v>297</c:v>
                </c:pt>
                <c:pt idx="38">
                  <c:v>305</c:v>
                </c:pt>
                <c:pt idx="39">
                  <c:v>313</c:v>
                </c:pt>
                <c:pt idx="40">
                  <c:v>321</c:v>
                </c:pt>
                <c:pt idx="41">
                  <c:v>329</c:v>
                </c:pt>
                <c:pt idx="42">
                  <c:v>337</c:v>
                </c:pt>
                <c:pt idx="43">
                  <c:v>345</c:v>
                </c:pt>
                <c:pt idx="44">
                  <c:v>353</c:v>
                </c:pt>
                <c:pt idx="45">
                  <c:v>361</c:v>
                </c:pt>
                <c:pt idx="46">
                  <c:v>369</c:v>
                </c:pt>
              </c:numCache>
            </c:numRef>
          </c:xVal>
          <c:yVal>
            <c:numRef>
              <c:f>'Zeitgl. 2008'!$O$7:$O$53</c:f>
              <c:numCache>
                <c:formatCode>0.0</c:formatCode>
                <c:ptCount val="47"/>
                <c:pt idx="0">
                  <c:v>0.27765455663939065</c:v>
                </c:pt>
                <c:pt idx="1">
                  <c:v>-0.8216308161897814</c:v>
                </c:pt>
                <c:pt idx="2">
                  <c:v>-1.8809161890192172</c:v>
                </c:pt>
                <c:pt idx="3">
                  <c:v>-2.900201561848462</c:v>
                </c:pt>
                <c:pt idx="4">
                  <c:v>-3.8794869346779706</c:v>
                </c:pt>
                <c:pt idx="5">
                  <c:v>-4.7787723075073245</c:v>
                </c:pt>
                <c:pt idx="6">
                  <c:v>-5.5980576803365238</c:v>
                </c:pt>
                <c:pt idx="7">
                  <c:v>-6.2973430531658323</c:v>
                </c:pt>
                <c:pt idx="8">
                  <c:v>-6.8766284259952499</c:v>
                </c:pt>
                <c:pt idx="9">
                  <c:v>-7.3359137988245493</c:v>
                </c:pt>
                <c:pt idx="10">
                  <c:v>-7.6351991716537668</c:v>
                </c:pt>
                <c:pt idx="11">
                  <c:v>-7.7744845444831299</c:v>
                </c:pt>
                <c:pt idx="12">
                  <c:v>-7.8337699173123383</c:v>
                </c:pt>
                <c:pt idx="13">
                  <c:v>-7.6930552901417286</c:v>
                </c:pt>
                <c:pt idx="14">
                  <c:v>-7.4323406629710007</c:v>
                </c:pt>
                <c:pt idx="15">
                  <c:v>-7.0116260358004183</c:v>
                </c:pt>
                <c:pt idx="16">
                  <c:v>-6.5109114086294539</c:v>
                </c:pt>
                <c:pt idx="17">
                  <c:v>-5.8501967814590898</c:v>
                </c:pt>
                <c:pt idx="18">
                  <c:v>-5.1094821542883437</c:v>
                </c:pt>
                <c:pt idx="19">
                  <c:v>-4.2887675271176704</c:v>
                </c:pt>
                <c:pt idx="20">
                  <c:v>-3.3880528999470698</c:v>
                </c:pt>
                <c:pt idx="21">
                  <c:v>-2.4073382727763146</c:v>
                </c:pt>
                <c:pt idx="22">
                  <c:v>-1.3866236456058232</c:v>
                </c:pt>
                <c:pt idx="23">
                  <c:v>-0.365909018434877</c:v>
                </c:pt>
                <c:pt idx="24">
                  <c:v>0.65480560873561444</c:v>
                </c:pt>
                <c:pt idx="25">
                  <c:v>1.6755202359065606</c:v>
                </c:pt>
                <c:pt idx="26">
                  <c:v>2.6562348630768611</c:v>
                </c:pt>
                <c:pt idx="27">
                  <c:v>3.5969494902476526</c:v>
                </c:pt>
                <c:pt idx="28">
                  <c:v>4.457664117418517</c:v>
                </c:pt>
                <c:pt idx="29">
                  <c:v>5.2383787445889993</c:v>
                </c:pt>
                <c:pt idx="30">
                  <c:v>5.9390933717600092</c:v>
                </c:pt>
                <c:pt idx="31">
                  <c:v>6.519807998930446</c:v>
                </c:pt>
                <c:pt idx="32">
                  <c:v>6.9405226261010284</c:v>
                </c:pt>
                <c:pt idx="33">
                  <c:v>7.2812372532721383</c:v>
                </c:pt>
                <c:pt idx="34">
                  <c:v>7.4619518804424843</c:v>
                </c:pt>
                <c:pt idx="35">
                  <c:v>7.5226665076129393</c:v>
                </c:pt>
                <c:pt idx="36">
                  <c:v>7.4233811347839946</c:v>
                </c:pt>
                <c:pt idx="37">
                  <c:v>7.1640957619547407</c:v>
                </c:pt>
                <c:pt idx="38">
                  <c:v>6.7848103891251412</c:v>
                </c:pt>
                <c:pt idx="39">
                  <c:v>6.2455250162956872</c:v>
                </c:pt>
                <c:pt idx="40">
                  <c:v>5.5862396434667971</c:v>
                </c:pt>
                <c:pt idx="41">
                  <c:v>4.846954270637525</c:v>
                </c:pt>
                <c:pt idx="42">
                  <c:v>3.947668897807489</c:v>
                </c:pt>
                <c:pt idx="43">
                  <c:v>3.0083835249788535</c:v>
                </c:pt>
                <c:pt idx="44">
                  <c:v>2.029098152149345</c:v>
                </c:pt>
                <c:pt idx="45">
                  <c:v>0.96981277932036392</c:v>
                </c:pt>
                <c:pt idx="46">
                  <c:v>-0.12947259350949025</c:v>
                </c:pt>
              </c:numCache>
            </c:numRef>
          </c:yVal>
          <c:smooth val="1"/>
        </c:ser>
        <c:ser>
          <c:idx val="0"/>
          <c:order val="1"/>
          <c:tx>
            <c:v> lambda - alpha   (Projektionsanteil)</c:v>
          </c:tx>
          <c:spPr>
            <a:ln w="31750">
              <a:solidFill>
                <a:schemeClr val="tx2"/>
              </a:solidFill>
              <a:prstDash val="sysDot"/>
            </a:ln>
          </c:spPr>
          <c:marker>
            <c:symbol val="none"/>
          </c:marker>
          <c:xVal>
            <c:numRef>
              <c:f>'Zeitgl. 2008'!$C$7:$C$53</c:f>
              <c:numCache>
                <c:formatCode>0</c:formatCode>
                <c:ptCount val="47"/>
                <c:pt idx="0">
                  <c:v>1</c:v>
                </c:pt>
                <c:pt idx="1">
                  <c:v>9</c:v>
                </c:pt>
                <c:pt idx="2">
                  <c:v>17</c:v>
                </c:pt>
                <c:pt idx="3">
                  <c:v>25</c:v>
                </c:pt>
                <c:pt idx="4">
                  <c:v>33</c:v>
                </c:pt>
                <c:pt idx="5">
                  <c:v>41</c:v>
                </c:pt>
                <c:pt idx="6">
                  <c:v>49</c:v>
                </c:pt>
                <c:pt idx="7">
                  <c:v>57</c:v>
                </c:pt>
                <c:pt idx="8">
                  <c:v>65</c:v>
                </c:pt>
                <c:pt idx="9">
                  <c:v>73</c:v>
                </c:pt>
                <c:pt idx="10">
                  <c:v>81</c:v>
                </c:pt>
                <c:pt idx="11">
                  <c:v>89</c:v>
                </c:pt>
                <c:pt idx="12">
                  <c:v>97</c:v>
                </c:pt>
                <c:pt idx="13">
                  <c:v>105</c:v>
                </c:pt>
                <c:pt idx="14">
                  <c:v>113</c:v>
                </c:pt>
                <c:pt idx="15">
                  <c:v>121</c:v>
                </c:pt>
                <c:pt idx="16">
                  <c:v>129</c:v>
                </c:pt>
                <c:pt idx="17">
                  <c:v>137</c:v>
                </c:pt>
                <c:pt idx="18">
                  <c:v>145</c:v>
                </c:pt>
                <c:pt idx="19">
                  <c:v>153</c:v>
                </c:pt>
                <c:pt idx="20">
                  <c:v>161</c:v>
                </c:pt>
                <c:pt idx="21">
                  <c:v>169</c:v>
                </c:pt>
                <c:pt idx="22">
                  <c:v>177</c:v>
                </c:pt>
                <c:pt idx="23">
                  <c:v>185</c:v>
                </c:pt>
                <c:pt idx="24">
                  <c:v>193</c:v>
                </c:pt>
                <c:pt idx="25">
                  <c:v>201</c:v>
                </c:pt>
                <c:pt idx="26">
                  <c:v>209</c:v>
                </c:pt>
                <c:pt idx="27">
                  <c:v>217</c:v>
                </c:pt>
                <c:pt idx="28">
                  <c:v>225</c:v>
                </c:pt>
                <c:pt idx="29">
                  <c:v>233</c:v>
                </c:pt>
                <c:pt idx="30">
                  <c:v>241</c:v>
                </c:pt>
                <c:pt idx="31">
                  <c:v>249</c:v>
                </c:pt>
                <c:pt idx="32">
                  <c:v>257</c:v>
                </c:pt>
                <c:pt idx="33">
                  <c:v>265</c:v>
                </c:pt>
                <c:pt idx="34">
                  <c:v>273</c:v>
                </c:pt>
                <c:pt idx="35">
                  <c:v>281</c:v>
                </c:pt>
                <c:pt idx="36">
                  <c:v>289</c:v>
                </c:pt>
                <c:pt idx="37">
                  <c:v>297</c:v>
                </c:pt>
                <c:pt idx="38">
                  <c:v>305</c:v>
                </c:pt>
                <c:pt idx="39">
                  <c:v>313</c:v>
                </c:pt>
                <c:pt idx="40">
                  <c:v>321</c:v>
                </c:pt>
                <c:pt idx="41">
                  <c:v>329</c:v>
                </c:pt>
                <c:pt idx="42">
                  <c:v>337</c:v>
                </c:pt>
                <c:pt idx="43">
                  <c:v>345</c:v>
                </c:pt>
                <c:pt idx="44">
                  <c:v>353</c:v>
                </c:pt>
                <c:pt idx="45">
                  <c:v>361</c:v>
                </c:pt>
                <c:pt idx="46">
                  <c:v>369</c:v>
                </c:pt>
              </c:numCache>
            </c:numRef>
          </c:xVal>
          <c:yVal>
            <c:numRef>
              <c:f>'Zeitgl. 2008'!$P$7:$P$53</c:f>
              <c:numCache>
                <c:formatCode>0.0</c:formatCode>
                <c:ptCount val="47"/>
                <c:pt idx="0">
                  <c:v>-3.5199999999997544</c:v>
                </c:pt>
                <c:pt idx="1">
                  <c:v>-6.0466666666666242</c:v>
                </c:pt>
                <c:pt idx="2">
                  <c:v>-8.0633333333335031</c:v>
                </c:pt>
                <c:pt idx="3">
                  <c:v>-9.3533333333334667</c:v>
                </c:pt>
                <c:pt idx="4">
                  <c:v>-9.8833333333334394</c:v>
                </c:pt>
                <c:pt idx="5">
                  <c:v>-9.6099999999999</c:v>
                </c:pt>
                <c:pt idx="6">
                  <c:v>-8.6000000000001364</c:v>
                </c:pt>
                <c:pt idx="7">
                  <c:v>-6.9433333333336122</c:v>
                </c:pt>
                <c:pt idx="8">
                  <c:v>-4.823333333333494</c:v>
                </c:pt>
                <c:pt idx="9">
                  <c:v>-2.3566666666665697</c:v>
                </c:pt>
                <c:pt idx="10">
                  <c:v>0.23333333333334849</c:v>
                </c:pt>
                <c:pt idx="11">
                  <c:v>2.7966666666666242</c:v>
                </c:pt>
                <c:pt idx="12">
                  <c:v>5.2133333333333667</c:v>
                </c:pt>
                <c:pt idx="13">
                  <c:v>7.1966666666667152</c:v>
                </c:pt>
                <c:pt idx="14">
                  <c:v>8.7266666666666879</c:v>
                </c:pt>
                <c:pt idx="15">
                  <c:v>9.6133333333332303</c:v>
                </c:pt>
                <c:pt idx="16">
                  <c:v>9.8366666666665878</c:v>
                </c:pt>
                <c:pt idx="17">
                  <c:v>9.316666666666606</c:v>
                </c:pt>
                <c:pt idx="18">
                  <c:v>8.1333333333332121</c:v>
                </c:pt>
                <c:pt idx="19">
                  <c:v>6.3199999999999363</c:v>
                </c:pt>
                <c:pt idx="20">
                  <c:v>3.9933333333333394</c:v>
                </c:pt>
                <c:pt idx="21">
                  <c:v>1.3533333333332394</c:v>
                </c:pt>
                <c:pt idx="22">
                  <c:v>-1.393333333333203</c:v>
                </c:pt>
                <c:pt idx="23">
                  <c:v>-4.0233333333333121</c:v>
                </c:pt>
                <c:pt idx="24">
                  <c:v>-6.3199999999999363</c:v>
                </c:pt>
                <c:pt idx="25">
                  <c:v>-8.1333333333334394</c:v>
                </c:pt>
                <c:pt idx="26">
                  <c:v>-9.3399999999999181</c:v>
                </c:pt>
                <c:pt idx="27">
                  <c:v>-9.8733333333332212</c:v>
                </c:pt>
                <c:pt idx="28">
                  <c:v>-9.6766666666667334</c:v>
                </c:pt>
                <c:pt idx="29">
                  <c:v>-8.7999999999999545</c:v>
                </c:pt>
                <c:pt idx="30">
                  <c:v>-7.3600000000001273</c:v>
                </c:pt>
                <c:pt idx="31">
                  <c:v>-5.4166666666669698</c:v>
                </c:pt>
                <c:pt idx="32">
                  <c:v>-3.0633333333330484</c:v>
                </c:pt>
                <c:pt idx="33">
                  <c:v>-0.53000000000020009</c:v>
                </c:pt>
                <c:pt idx="34">
                  <c:v>2.0300000000002001</c:v>
                </c:pt>
                <c:pt idx="35">
                  <c:v>4.4600000000000364</c:v>
                </c:pt>
                <c:pt idx="36">
                  <c:v>6.6166666666667879</c:v>
                </c:pt>
                <c:pt idx="37">
                  <c:v>8.3333333333334849</c:v>
                </c:pt>
                <c:pt idx="38">
                  <c:v>9.4366666666669516</c:v>
                </c:pt>
                <c:pt idx="39">
                  <c:v>9.8500000000003638</c:v>
                </c:pt>
                <c:pt idx="40">
                  <c:v>9.5</c:v>
                </c:pt>
                <c:pt idx="41">
                  <c:v>8.3466666666663514</c:v>
                </c:pt>
                <c:pt idx="42">
                  <c:v>6.5200000000004366</c:v>
                </c:pt>
                <c:pt idx="43">
                  <c:v>4.0833333333330302</c:v>
                </c:pt>
                <c:pt idx="44">
                  <c:v>1.2700000000004366</c:v>
                </c:pt>
                <c:pt idx="45">
                  <c:v>-1.646666666666988</c:v>
                </c:pt>
                <c:pt idx="46">
                  <c:v>-4.4066666666667516</c:v>
                </c:pt>
              </c:numCache>
            </c:numRef>
          </c:yVal>
          <c:smooth val="1"/>
        </c:ser>
        <c:ser>
          <c:idx val="2"/>
          <c:order val="2"/>
          <c:tx>
            <c:v>  Zeitgleichung  (die Summe)</c:v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'Zeitgl. 2008'!$C$7:$C$53</c:f>
              <c:numCache>
                <c:formatCode>0</c:formatCode>
                <c:ptCount val="47"/>
                <c:pt idx="0">
                  <c:v>1</c:v>
                </c:pt>
                <c:pt idx="1">
                  <c:v>9</c:v>
                </c:pt>
                <c:pt idx="2">
                  <c:v>17</c:v>
                </c:pt>
                <c:pt idx="3">
                  <c:v>25</c:v>
                </c:pt>
                <c:pt idx="4">
                  <c:v>33</c:v>
                </c:pt>
                <c:pt idx="5">
                  <c:v>41</c:v>
                </c:pt>
                <c:pt idx="6">
                  <c:v>49</c:v>
                </c:pt>
                <c:pt idx="7">
                  <c:v>57</c:v>
                </c:pt>
                <c:pt idx="8">
                  <c:v>65</c:v>
                </c:pt>
                <c:pt idx="9">
                  <c:v>73</c:v>
                </c:pt>
                <c:pt idx="10">
                  <c:v>81</c:v>
                </c:pt>
                <c:pt idx="11">
                  <c:v>89</c:v>
                </c:pt>
                <c:pt idx="12">
                  <c:v>97</c:v>
                </c:pt>
                <c:pt idx="13">
                  <c:v>105</c:v>
                </c:pt>
                <c:pt idx="14">
                  <c:v>113</c:v>
                </c:pt>
                <c:pt idx="15">
                  <c:v>121</c:v>
                </c:pt>
                <c:pt idx="16">
                  <c:v>129</c:v>
                </c:pt>
                <c:pt idx="17">
                  <c:v>137</c:v>
                </c:pt>
                <c:pt idx="18">
                  <c:v>145</c:v>
                </c:pt>
                <c:pt idx="19">
                  <c:v>153</c:v>
                </c:pt>
                <c:pt idx="20">
                  <c:v>161</c:v>
                </c:pt>
                <c:pt idx="21">
                  <c:v>169</c:v>
                </c:pt>
                <c:pt idx="22">
                  <c:v>177</c:v>
                </c:pt>
                <c:pt idx="23">
                  <c:v>185</c:v>
                </c:pt>
                <c:pt idx="24">
                  <c:v>193</c:v>
                </c:pt>
                <c:pt idx="25">
                  <c:v>201</c:v>
                </c:pt>
                <c:pt idx="26">
                  <c:v>209</c:v>
                </c:pt>
                <c:pt idx="27">
                  <c:v>217</c:v>
                </c:pt>
                <c:pt idx="28">
                  <c:v>225</c:v>
                </c:pt>
                <c:pt idx="29">
                  <c:v>233</c:v>
                </c:pt>
                <c:pt idx="30">
                  <c:v>241</c:v>
                </c:pt>
                <c:pt idx="31">
                  <c:v>249</c:v>
                </c:pt>
                <c:pt idx="32">
                  <c:v>257</c:v>
                </c:pt>
                <c:pt idx="33">
                  <c:v>265</c:v>
                </c:pt>
                <c:pt idx="34">
                  <c:v>273</c:v>
                </c:pt>
                <c:pt idx="35">
                  <c:v>281</c:v>
                </c:pt>
                <c:pt idx="36">
                  <c:v>289</c:v>
                </c:pt>
                <c:pt idx="37">
                  <c:v>297</c:v>
                </c:pt>
                <c:pt idx="38">
                  <c:v>305</c:v>
                </c:pt>
                <c:pt idx="39">
                  <c:v>313</c:v>
                </c:pt>
                <c:pt idx="40">
                  <c:v>321</c:v>
                </c:pt>
                <c:pt idx="41">
                  <c:v>329</c:v>
                </c:pt>
                <c:pt idx="42">
                  <c:v>337</c:v>
                </c:pt>
                <c:pt idx="43">
                  <c:v>345</c:v>
                </c:pt>
                <c:pt idx="44">
                  <c:v>353</c:v>
                </c:pt>
                <c:pt idx="45">
                  <c:v>361</c:v>
                </c:pt>
                <c:pt idx="46">
                  <c:v>369</c:v>
                </c:pt>
              </c:numCache>
            </c:numRef>
          </c:xVal>
          <c:yVal>
            <c:numRef>
              <c:f>'Zeitgl. 2008'!$T$7:$T$53</c:f>
              <c:numCache>
                <c:formatCode>0.0</c:formatCode>
                <c:ptCount val="47"/>
                <c:pt idx="0">
                  <c:v>-3.2833333333334203</c:v>
                </c:pt>
                <c:pt idx="1">
                  <c:v>-6.8833333333333435</c:v>
                </c:pt>
                <c:pt idx="2">
                  <c:v>-9.9166666666667247</c:v>
                </c:pt>
                <c:pt idx="3">
                  <c:v>-12.199999999999989</c:v>
                </c:pt>
                <c:pt idx="4">
                  <c:v>-13.649999999999896</c:v>
                </c:pt>
                <c:pt idx="5">
                  <c:v>-14.233333333333373</c:v>
                </c:pt>
                <c:pt idx="6">
                  <c:v>-13.983333333333334</c:v>
                </c:pt>
                <c:pt idx="7">
                  <c:v>-12.999999999999954</c:v>
                </c:pt>
                <c:pt idx="8">
                  <c:v>-11.416666666666639</c:v>
                </c:pt>
                <c:pt idx="9">
                  <c:v>-9.4000000000000306</c:v>
                </c:pt>
                <c:pt idx="10">
                  <c:v>-7.0833333333333748</c:v>
                </c:pt>
                <c:pt idx="11">
                  <c:v>-4.6666666666667034</c:v>
                </c:pt>
                <c:pt idx="12">
                  <c:v>-2.3166666666666558</c:v>
                </c:pt>
                <c:pt idx="13">
                  <c:v>-0.21666666666664725</c:v>
                </c:pt>
                <c:pt idx="14">
                  <c:v>1.5500000000000025</c:v>
                </c:pt>
                <c:pt idx="15">
                  <c:v>2.8333333333333499</c:v>
                </c:pt>
                <c:pt idx="16">
                  <c:v>3.5166666666666035</c:v>
                </c:pt>
                <c:pt idx="17">
                  <c:v>3.6166666666666192</c:v>
                </c:pt>
                <c:pt idx="18">
                  <c:v>3.1500000000000128</c:v>
                </c:pt>
                <c:pt idx="19">
                  <c:v>2.1166666666666245</c:v>
                </c:pt>
                <c:pt idx="20">
                  <c:v>0.68333333333325363</c:v>
                </c:pt>
                <c:pt idx="21">
                  <c:v>-0.98333333333338047</c:v>
                </c:pt>
                <c:pt idx="22">
                  <c:v>-2.6999999999999424</c:v>
                </c:pt>
                <c:pt idx="23">
                  <c:v>-4.3000000000000327</c:v>
                </c:pt>
                <c:pt idx="24">
                  <c:v>-5.5499999999999083</c:v>
                </c:pt>
                <c:pt idx="25">
                  <c:v>-6.3166666666666416</c:v>
                </c:pt>
                <c:pt idx="26">
                  <c:v>-6.499999999999897</c:v>
                </c:pt>
                <c:pt idx="27">
                  <c:v>-6.0499999999999865</c:v>
                </c:pt>
                <c:pt idx="28">
                  <c:v>-4.9666666666667503</c:v>
                </c:pt>
                <c:pt idx="29">
                  <c:v>-3.2833333333334203</c:v>
                </c:pt>
                <c:pt idx="30">
                  <c:v>-1.1000000000000121</c:v>
                </c:pt>
                <c:pt idx="31">
                  <c:v>1.4333333333333709</c:v>
                </c:pt>
                <c:pt idx="32">
                  <c:v>4.216666666666633</c:v>
                </c:pt>
                <c:pt idx="33">
                  <c:v>7.0666666666666789</c:v>
                </c:pt>
                <c:pt idx="34">
                  <c:v>9.8166666666666291</c:v>
                </c:pt>
                <c:pt idx="35">
                  <c:v>12.283333333333308</c:v>
                </c:pt>
                <c:pt idx="36">
                  <c:v>14.316666666666693</c:v>
                </c:pt>
                <c:pt idx="37">
                  <c:v>15.733333333333368</c:v>
                </c:pt>
                <c:pt idx="38">
                  <c:v>16.400000000000006</c:v>
                </c:pt>
                <c:pt idx="39">
                  <c:v>16.233333333333285</c:v>
                </c:pt>
                <c:pt idx="40">
                  <c:v>15.183333333333282</c:v>
                </c:pt>
                <c:pt idx="41">
                  <c:v>13.233333333333377</c:v>
                </c:pt>
                <c:pt idx="42">
                  <c:v>10.449999999999955</c:v>
                </c:pt>
                <c:pt idx="43">
                  <c:v>7.0499999999999829</c:v>
                </c:pt>
                <c:pt idx="44">
                  <c:v>3.2333333333333325</c:v>
                </c:pt>
                <c:pt idx="45">
                  <c:v>-0.73333333333334139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35776"/>
        <c:axId val="69437696"/>
      </c:scatterChart>
      <c:valAx>
        <c:axId val="69435776"/>
        <c:scaling>
          <c:orientation val="minMax"/>
          <c:max val="37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900"/>
                  <a:t>Tages-Nr.</a:t>
                </a:r>
              </a:p>
            </c:rich>
          </c:tx>
          <c:layout>
            <c:manualLayout>
              <c:xMode val="edge"/>
              <c:yMode val="edge"/>
              <c:x val="0.73542321401964494"/>
              <c:y val="0.43787965263864137"/>
            </c:manualLayout>
          </c:layout>
          <c:overlay val="0"/>
          <c:spPr>
            <a:solidFill>
              <a:sysClr val="window" lastClr="FFFFFF"/>
            </a:solidFill>
            <a:ln w="25400">
              <a:noFill/>
            </a:ln>
          </c:spPr>
        </c:title>
        <c:numFmt formatCode="0" sourceLinked="1"/>
        <c:majorTickMark val="out"/>
        <c:minorTickMark val="out"/>
        <c:tickLblPos val="nextTo"/>
        <c:spPr>
          <a:solidFill>
            <a:schemeClr val="bg1"/>
          </a:solidFill>
          <a:ln w="1905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9437696"/>
        <c:crosses val="autoZero"/>
        <c:crossBetween val="midCat"/>
        <c:majorUnit val="50"/>
        <c:minorUnit val="10"/>
      </c:valAx>
      <c:valAx>
        <c:axId val="69437696"/>
        <c:scaling>
          <c:orientation val="minMax"/>
          <c:max val="18"/>
          <c:min val="-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0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min</a:t>
                </a:r>
              </a:p>
            </c:rich>
          </c:tx>
          <c:layout>
            <c:manualLayout>
              <c:xMode val="edge"/>
              <c:yMode val="edge"/>
              <c:x val="8.6658366882785248E-2"/>
              <c:y val="0.1495730106907368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9050">
            <a:solidFill>
              <a:srgbClr val="000000"/>
            </a:solidFill>
            <a:prstDash val="solid"/>
            <a:tailEnd type="arrow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9435776"/>
        <c:crosses val="autoZero"/>
        <c:crossBetween val="midCat"/>
        <c:majorUnit val="5"/>
        <c:minorUnit val="1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7.2149797843317584E-2"/>
          <c:y val="0.79044121729551708"/>
          <c:w val="0.83203155818540464"/>
          <c:h val="0.1839177656915789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5" footer="0.492125984500005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de-DE" sz="1200" u="sng"/>
              <a:t>Diagramm 5</a:t>
            </a:r>
            <a:r>
              <a:rPr lang="de-DE" sz="1200"/>
              <a:t>   Das Analemma (Die Zeitgleichung in Abhängigkeit von der Sonnendeklination)</a:t>
            </a:r>
          </a:p>
        </c:rich>
      </c:tx>
      <c:layout>
        <c:manualLayout>
          <c:xMode val="edge"/>
          <c:yMode val="edge"/>
          <c:x val="0.16261010997786354"/>
          <c:y val="1.149410764915140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739458742153876E-2"/>
          <c:y val="0.18422399205830034"/>
          <c:w val="0.86912176246425665"/>
          <c:h val="0.71537365852191115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chemeClr val="accent1">
                  <a:lumMod val="75000"/>
                </a:schemeClr>
              </a:solidFill>
            </a:ln>
            <a:effectLst/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  <a:effectLst/>
            </c:spPr>
          </c:marker>
          <c:xVal>
            <c:numRef>
              <c:f>'Zeitgl. 2008'!$M$7:$M$52</c:f>
              <c:numCache>
                <c:formatCode>0.0</c:formatCode>
                <c:ptCount val="46"/>
                <c:pt idx="0">
                  <c:v>-23.068333333333332</c:v>
                </c:pt>
                <c:pt idx="1">
                  <c:v>-22.218333333333334</c:v>
                </c:pt>
                <c:pt idx="2">
                  <c:v>-20.905000000000001</c:v>
                </c:pt>
                <c:pt idx="3">
                  <c:v>-19.166666666666668</c:v>
                </c:pt>
                <c:pt idx="4">
                  <c:v>-17.053333333333335</c:v>
                </c:pt>
                <c:pt idx="5">
                  <c:v>-14.62</c:v>
                </c:pt>
                <c:pt idx="6">
                  <c:v>-11.925000000000001</c:v>
                </c:pt>
                <c:pt idx="7">
                  <c:v>-9.0299999999999994</c:v>
                </c:pt>
                <c:pt idx="8">
                  <c:v>-5.99</c:v>
                </c:pt>
                <c:pt idx="9">
                  <c:v>-2.8616666666666668</c:v>
                </c:pt>
                <c:pt idx="10">
                  <c:v>0.3</c:v>
                </c:pt>
                <c:pt idx="11">
                  <c:v>3.44</c:v>
                </c:pt>
                <c:pt idx="12">
                  <c:v>6.5133333333333336</c:v>
                </c:pt>
                <c:pt idx="13">
                  <c:v>9.4683333333333337</c:v>
                </c:pt>
                <c:pt idx="14">
                  <c:v>12.251666666666667</c:v>
                </c:pt>
                <c:pt idx="15">
                  <c:v>14.823333333333334</c:v>
                </c:pt>
                <c:pt idx="16">
                  <c:v>17.133333333333333</c:v>
                </c:pt>
                <c:pt idx="17">
                  <c:v>19.138333333333332</c:v>
                </c:pt>
                <c:pt idx="18">
                  <c:v>20.798333333333332</c:v>
                </c:pt>
                <c:pt idx="19">
                  <c:v>22.076666666666668</c:v>
                </c:pt>
                <c:pt idx="20">
                  <c:v>22.946666666666665</c:v>
                </c:pt>
                <c:pt idx="21">
                  <c:v>23.385000000000002</c:v>
                </c:pt>
                <c:pt idx="22">
                  <c:v>23.385000000000002</c:v>
                </c:pt>
                <c:pt idx="23">
                  <c:v>22.946666666666665</c:v>
                </c:pt>
                <c:pt idx="24">
                  <c:v>22.083333333333332</c:v>
                </c:pt>
                <c:pt idx="25">
                  <c:v>20.815000000000001</c:v>
                </c:pt>
                <c:pt idx="26">
                  <c:v>19.175000000000001</c:v>
                </c:pt>
                <c:pt idx="27">
                  <c:v>17.195</c:v>
                </c:pt>
                <c:pt idx="28">
                  <c:v>14.92</c:v>
                </c:pt>
                <c:pt idx="29">
                  <c:v>12.393333333333333</c:v>
                </c:pt>
                <c:pt idx="30">
                  <c:v>9.6549999999999994</c:v>
                </c:pt>
                <c:pt idx="31">
                  <c:v>6.7516666666666669</c:v>
                </c:pt>
                <c:pt idx="32">
                  <c:v>3.7333333333333334</c:v>
                </c:pt>
                <c:pt idx="33">
                  <c:v>0.64500000000000002</c:v>
                </c:pt>
                <c:pt idx="34">
                  <c:v>-2.4699999999999998</c:v>
                </c:pt>
                <c:pt idx="35">
                  <c:v>-5.5600000000000005</c:v>
                </c:pt>
                <c:pt idx="36">
                  <c:v>-8.5716666666666672</c:v>
                </c:pt>
                <c:pt idx="37">
                  <c:v>-11.455</c:v>
                </c:pt>
                <c:pt idx="38">
                  <c:v>-14.156666666666666</c:v>
                </c:pt>
                <c:pt idx="39">
                  <c:v>-16.613333333333333</c:v>
                </c:pt>
                <c:pt idx="40">
                  <c:v>-18.771666666666668</c:v>
                </c:pt>
                <c:pt idx="41">
                  <c:v>-20.576666666666668</c:v>
                </c:pt>
                <c:pt idx="42">
                  <c:v>-21.976666666666667</c:v>
                </c:pt>
                <c:pt idx="43">
                  <c:v>-22.925000000000001</c:v>
                </c:pt>
                <c:pt idx="44">
                  <c:v>-23.391666666666666</c:v>
                </c:pt>
                <c:pt idx="45">
                  <c:v>-23.36</c:v>
                </c:pt>
              </c:numCache>
            </c:numRef>
          </c:xVal>
          <c:yVal>
            <c:numRef>
              <c:f>'Zeitgl. 2008'!$T$7:$T$52</c:f>
              <c:numCache>
                <c:formatCode>0.0</c:formatCode>
                <c:ptCount val="46"/>
                <c:pt idx="0">
                  <c:v>-3.2833333333334203</c:v>
                </c:pt>
                <c:pt idx="1">
                  <c:v>-6.8833333333333435</c:v>
                </c:pt>
                <c:pt idx="2">
                  <c:v>-9.9166666666667247</c:v>
                </c:pt>
                <c:pt idx="3">
                  <c:v>-12.199999999999989</c:v>
                </c:pt>
                <c:pt idx="4">
                  <c:v>-13.649999999999896</c:v>
                </c:pt>
                <c:pt idx="5">
                  <c:v>-14.233333333333373</c:v>
                </c:pt>
                <c:pt idx="6">
                  <c:v>-13.983333333333334</c:v>
                </c:pt>
                <c:pt idx="7">
                  <c:v>-12.999999999999954</c:v>
                </c:pt>
                <c:pt idx="8">
                  <c:v>-11.416666666666639</c:v>
                </c:pt>
                <c:pt idx="9">
                  <c:v>-9.4000000000000306</c:v>
                </c:pt>
                <c:pt idx="10">
                  <c:v>-7.0833333333333748</c:v>
                </c:pt>
                <c:pt idx="11">
                  <c:v>-4.6666666666667034</c:v>
                </c:pt>
                <c:pt idx="12">
                  <c:v>-2.3166666666666558</c:v>
                </c:pt>
                <c:pt idx="13">
                  <c:v>-0.21666666666664725</c:v>
                </c:pt>
                <c:pt idx="14">
                  <c:v>1.5500000000000025</c:v>
                </c:pt>
                <c:pt idx="15">
                  <c:v>2.8333333333333499</c:v>
                </c:pt>
                <c:pt idx="16">
                  <c:v>3.5166666666666035</c:v>
                </c:pt>
                <c:pt idx="17">
                  <c:v>3.6166666666666192</c:v>
                </c:pt>
                <c:pt idx="18">
                  <c:v>3.1500000000000128</c:v>
                </c:pt>
                <c:pt idx="19">
                  <c:v>2.1166666666666245</c:v>
                </c:pt>
                <c:pt idx="20">
                  <c:v>0.68333333333325363</c:v>
                </c:pt>
                <c:pt idx="21">
                  <c:v>-0.98333333333338047</c:v>
                </c:pt>
                <c:pt idx="22">
                  <c:v>-2.6999999999999424</c:v>
                </c:pt>
                <c:pt idx="23">
                  <c:v>-4.3000000000000327</c:v>
                </c:pt>
                <c:pt idx="24">
                  <c:v>-5.5499999999999083</c:v>
                </c:pt>
                <c:pt idx="25">
                  <c:v>-6.3166666666666416</c:v>
                </c:pt>
                <c:pt idx="26">
                  <c:v>-6.499999999999897</c:v>
                </c:pt>
                <c:pt idx="27">
                  <c:v>-6.0499999999999865</c:v>
                </c:pt>
                <c:pt idx="28">
                  <c:v>-4.9666666666667503</c:v>
                </c:pt>
                <c:pt idx="29">
                  <c:v>-3.2833333333334203</c:v>
                </c:pt>
                <c:pt idx="30">
                  <c:v>-1.1000000000000121</c:v>
                </c:pt>
                <c:pt idx="31">
                  <c:v>1.4333333333333709</c:v>
                </c:pt>
                <c:pt idx="32">
                  <c:v>4.216666666666633</c:v>
                </c:pt>
                <c:pt idx="33">
                  <c:v>7.0666666666666789</c:v>
                </c:pt>
                <c:pt idx="34">
                  <c:v>9.8166666666666291</c:v>
                </c:pt>
                <c:pt idx="35">
                  <c:v>12.283333333333308</c:v>
                </c:pt>
                <c:pt idx="36">
                  <c:v>14.316666666666693</c:v>
                </c:pt>
                <c:pt idx="37">
                  <c:v>15.733333333333368</c:v>
                </c:pt>
                <c:pt idx="38">
                  <c:v>16.400000000000006</c:v>
                </c:pt>
                <c:pt idx="39">
                  <c:v>16.233333333333285</c:v>
                </c:pt>
                <c:pt idx="40">
                  <c:v>15.183333333333282</c:v>
                </c:pt>
                <c:pt idx="41">
                  <c:v>13.233333333333377</c:v>
                </c:pt>
                <c:pt idx="42">
                  <c:v>10.449999999999955</c:v>
                </c:pt>
                <c:pt idx="43">
                  <c:v>7.0499999999999829</c:v>
                </c:pt>
                <c:pt idx="44">
                  <c:v>3.2333333333333325</c:v>
                </c:pt>
                <c:pt idx="45">
                  <c:v>-0.73333333333334139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86464"/>
        <c:axId val="69493888"/>
      </c:scatterChart>
      <c:valAx>
        <c:axId val="69486464"/>
        <c:scaling>
          <c:orientation val="minMax"/>
          <c:max val="30"/>
          <c:min val="-30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l-GR">
                    <a:latin typeface="Calibri"/>
                  </a:rPr>
                  <a:t>δ</a:t>
                </a:r>
                <a:r>
                  <a:rPr lang="de-DE">
                    <a:latin typeface="Calibri"/>
                  </a:rPr>
                  <a:t> in Grad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0.8580236866364922"/>
              <c:y val="0.47979514022065295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solidFill>
            <a:schemeClr val="bg1"/>
          </a:solidFill>
          <a:ln w="15875">
            <a:solidFill>
              <a:schemeClr val="tx1"/>
            </a:solidFill>
          </a:ln>
        </c:spPr>
        <c:crossAx val="69493888"/>
        <c:crosses val="autoZero"/>
        <c:crossBetween val="midCat"/>
        <c:majorUnit val="10"/>
        <c:minorUnit val="2"/>
      </c:valAx>
      <c:valAx>
        <c:axId val="69493888"/>
        <c:scaling>
          <c:orientation val="minMax"/>
          <c:max val="20"/>
          <c:min val="-2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 i="1"/>
                  <a:t>Z / </a:t>
                </a:r>
                <a:r>
                  <a:rPr lang="de-DE" i="0"/>
                  <a:t>min</a:t>
                </a:r>
              </a:p>
            </c:rich>
          </c:tx>
          <c:layout>
            <c:manualLayout>
              <c:xMode val="edge"/>
              <c:yMode val="edge"/>
              <c:x val="0.52356462153640149"/>
              <c:y val="0.1823886770600667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 w="15875">
            <a:solidFill>
              <a:schemeClr val="tx1"/>
            </a:solidFill>
            <a:tailEnd type="arrow"/>
          </a:ln>
        </c:spPr>
        <c:crossAx val="69486464"/>
        <c:crosses val="autoZero"/>
        <c:crossBetween val="midCat"/>
        <c:majorUnit val="5"/>
        <c:minorUnit val="1"/>
      </c:valAx>
      <c:spPr>
        <a:ln>
          <a:solidFill>
            <a:schemeClr val="tx2">
              <a:lumMod val="40000"/>
              <a:lumOff val="60000"/>
            </a:schemeClr>
          </a:solidFill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8658333333333331"/>
          <c:y val="0.9019811747669374"/>
          <c:w val="0.48303346456692914"/>
          <c:h val="7.3507311586051768E-2"/>
        </c:manualLayout>
      </c:layout>
      <c:overlay val="0"/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solidFill>
        <a:schemeClr val="tx1"/>
      </a:solidFill>
    </a:ln>
    <a:effectLst/>
  </c:sp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200" u="sng"/>
              <a:t>Diagramm 1</a:t>
            </a:r>
            <a:r>
              <a:rPr lang="en-US" sz="1200"/>
              <a:t>  Abweichung des</a:t>
            </a:r>
            <a:r>
              <a:rPr lang="en-US" sz="1200" baseline="0"/>
              <a:t> </a:t>
            </a:r>
            <a:r>
              <a:rPr lang="en-US" sz="1200"/>
              <a:t>wahren Sonnentages vom mittleren Sonnentag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4335655382323765E-2"/>
          <c:y val="0.15853254333819111"/>
          <c:w val="0.86399059492563435"/>
          <c:h val="0.77532957774739952"/>
        </c:manualLayout>
      </c:layout>
      <c:scatterChart>
        <c:scatterStyle val="smoothMarker"/>
        <c:varyColors val="0"/>
        <c:ser>
          <c:idx val="0"/>
          <c:order val="0"/>
          <c:tx>
            <c:v> Aus Spalte T von Tab.1</c:v>
          </c:tx>
          <c:marker>
            <c:symbol val="none"/>
          </c:marker>
          <c:xVal>
            <c:numRef>
              <c:f>'Zeitgl. 2008'!$W$7:$W$52</c:f>
              <c:numCache>
                <c:formatCode>General</c:formatCode>
                <c:ptCount val="46"/>
                <c:pt idx="1">
                  <c:v>5</c:v>
                </c:pt>
                <c:pt idx="2">
                  <c:v>13</c:v>
                </c:pt>
                <c:pt idx="3">
                  <c:v>21</c:v>
                </c:pt>
                <c:pt idx="4">
                  <c:v>29</c:v>
                </c:pt>
                <c:pt idx="5">
                  <c:v>37</c:v>
                </c:pt>
                <c:pt idx="6">
                  <c:v>45</c:v>
                </c:pt>
                <c:pt idx="7">
                  <c:v>53</c:v>
                </c:pt>
                <c:pt idx="8">
                  <c:v>61</c:v>
                </c:pt>
                <c:pt idx="9">
                  <c:v>69</c:v>
                </c:pt>
                <c:pt idx="10">
                  <c:v>77</c:v>
                </c:pt>
                <c:pt idx="11">
                  <c:v>85</c:v>
                </c:pt>
                <c:pt idx="12">
                  <c:v>93</c:v>
                </c:pt>
                <c:pt idx="13">
                  <c:v>101</c:v>
                </c:pt>
                <c:pt idx="14">
                  <c:v>109</c:v>
                </c:pt>
                <c:pt idx="15">
                  <c:v>117</c:v>
                </c:pt>
                <c:pt idx="16">
                  <c:v>125</c:v>
                </c:pt>
                <c:pt idx="17">
                  <c:v>133</c:v>
                </c:pt>
                <c:pt idx="18">
                  <c:v>141</c:v>
                </c:pt>
                <c:pt idx="19">
                  <c:v>149</c:v>
                </c:pt>
                <c:pt idx="20">
                  <c:v>157</c:v>
                </c:pt>
                <c:pt idx="21">
                  <c:v>165</c:v>
                </c:pt>
                <c:pt idx="22">
                  <c:v>173</c:v>
                </c:pt>
                <c:pt idx="23">
                  <c:v>181</c:v>
                </c:pt>
                <c:pt idx="24">
                  <c:v>189</c:v>
                </c:pt>
                <c:pt idx="25">
                  <c:v>197</c:v>
                </c:pt>
                <c:pt idx="26">
                  <c:v>205</c:v>
                </c:pt>
                <c:pt idx="27">
                  <c:v>213</c:v>
                </c:pt>
                <c:pt idx="28">
                  <c:v>221</c:v>
                </c:pt>
                <c:pt idx="29">
                  <c:v>229</c:v>
                </c:pt>
                <c:pt idx="30">
                  <c:v>237</c:v>
                </c:pt>
                <c:pt idx="31">
                  <c:v>245</c:v>
                </c:pt>
                <c:pt idx="32">
                  <c:v>253</c:v>
                </c:pt>
                <c:pt idx="33">
                  <c:v>261</c:v>
                </c:pt>
                <c:pt idx="34">
                  <c:v>269</c:v>
                </c:pt>
                <c:pt idx="35">
                  <c:v>277</c:v>
                </c:pt>
                <c:pt idx="36">
                  <c:v>285</c:v>
                </c:pt>
                <c:pt idx="37">
                  <c:v>293</c:v>
                </c:pt>
                <c:pt idx="38">
                  <c:v>301</c:v>
                </c:pt>
                <c:pt idx="39">
                  <c:v>309</c:v>
                </c:pt>
                <c:pt idx="40">
                  <c:v>317</c:v>
                </c:pt>
                <c:pt idx="41">
                  <c:v>325</c:v>
                </c:pt>
                <c:pt idx="42">
                  <c:v>333</c:v>
                </c:pt>
                <c:pt idx="43">
                  <c:v>341</c:v>
                </c:pt>
                <c:pt idx="44">
                  <c:v>349</c:v>
                </c:pt>
                <c:pt idx="45">
                  <c:v>357</c:v>
                </c:pt>
              </c:numCache>
            </c:numRef>
          </c:xVal>
          <c:yVal>
            <c:numRef>
              <c:f>'Zeitgl. 2008'!$U$7:$U$52</c:f>
              <c:numCache>
                <c:formatCode>0.0</c:formatCode>
                <c:ptCount val="46"/>
                <c:pt idx="1">
                  <c:v>26.999999999999424</c:v>
                </c:pt>
                <c:pt idx="2">
                  <c:v>22.750000000000359</c:v>
                </c:pt>
                <c:pt idx="3">
                  <c:v>17.124999999999481</c:v>
                </c:pt>
                <c:pt idx="4">
                  <c:v>10.874999999999302</c:v>
                </c:pt>
                <c:pt idx="5">
                  <c:v>4.3750000000010836</c:v>
                </c:pt>
                <c:pt idx="6">
                  <c:v>-1.8750000000002931</c:v>
                </c:pt>
                <c:pt idx="7">
                  <c:v>-7.3750000000003535</c:v>
                </c:pt>
                <c:pt idx="8">
                  <c:v>-11.874999999999858</c:v>
                </c:pt>
                <c:pt idx="9">
                  <c:v>-15.124999999999567</c:v>
                </c:pt>
                <c:pt idx="10">
                  <c:v>-17.374999999999918</c:v>
                </c:pt>
                <c:pt idx="11">
                  <c:v>-18.125000000000036</c:v>
                </c:pt>
                <c:pt idx="12">
                  <c:v>-17.625000000000355</c:v>
                </c:pt>
                <c:pt idx="13">
                  <c:v>-15.750000000000064</c:v>
                </c:pt>
                <c:pt idx="14">
                  <c:v>-13.249999999999872</c:v>
                </c:pt>
                <c:pt idx="15">
                  <c:v>-9.6250000000001066</c:v>
                </c:pt>
                <c:pt idx="16">
                  <c:v>-5.1249999999994023</c:v>
                </c:pt>
                <c:pt idx="17">
                  <c:v>-0.75000000000011724</c:v>
                </c:pt>
                <c:pt idx="18">
                  <c:v>3.4999999999995479</c:v>
                </c:pt>
                <c:pt idx="19">
                  <c:v>7.7500000000004121</c:v>
                </c:pt>
                <c:pt idx="20">
                  <c:v>10.750000000000281</c:v>
                </c:pt>
                <c:pt idx="21">
                  <c:v>12.499999999999755</c:v>
                </c:pt>
                <c:pt idx="22">
                  <c:v>12.874999999999215</c:v>
                </c:pt>
                <c:pt idx="23">
                  <c:v>12.000000000000677</c:v>
                </c:pt>
                <c:pt idx="24">
                  <c:v>9.3749999999990674</c:v>
                </c:pt>
                <c:pt idx="25">
                  <c:v>5.7500000000004992</c:v>
                </c:pt>
                <c:pt idx="26">
                  <c:v>1.3749999999994156</c:v>
                </c:pt>
                <c:pt idx="27">
                  <c:v>-3.3749999999993285</c:v>
                </c:pt>
                <c:pt idx="28">
                  <c:v>-8.1249999999992717</c:v>
                </c:pt>
                <c:pt idx="29">
                  <c:v>-12.624999999999975</c:v>
                </c:pt>
                <c:pt idx="30">
                  <c:v>-16.375000000000561</c:v>
                </c:pt>
                <c:pt idx="31">
                  <c:v>-19.000000000000373</c:v>
                </c:pt>
                <c:pt idx="32">
                  <c:v>-20.874999999999467</c:v>
                </c:pt>
                <c:pt idx="33">
                  <c:v>-21.375000000000345</c:v>
                </c:pt>
                <c:pt idx="34">
                  <c:v>-20.624999999999627</c:v>
                </c:pt>
                <c:pt idx="35">
                  <c:v>-18.500000000000092</c:v>
                </c:pt>
                <c:pt idx="36">
                  <c:v>-15.250000000000385</c:v>
                </c:pt>
                <c:pt idx="37">
                  <c:v>-10.625000000000062</c:v>
                </c:pt>
                <c:pt idx="38">
                  <c:v>-4.9999999999997824</c:v>
                </c:pt>
                <c:pt idx="39">
                  <c:v>1.2500000000003952</c:v>
                </c:pt>
                <c:pt idx="40">
                  <c:v>7.875000000000032</c:v>
                </c:pt>
                <c:pt idx="41">
                  <c:v>14.624999999999289</c:v>
                </c:pt>
                <c:pt idx="42">
                  <c:v>20.875000000000664</c:v>
                </c:pt>
                <c:pt idx="43">
                  <c:v>25.49999999999979</c:v>
                </c:pt>
                <c:pt idx="44">
                  <c:v>28.624999999999879</c:v>
                </c:pt>
                <c:pt idx="45">
                  <c:v>29.750000000000053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38176"/>
        <c:axId val="69541248"/>
      </c:scatterChart>
      <c:scatterChart>
        <c:scatterStyle val="lineMarker"/>
        <c:varyColors val="0"/>
        <c:ser>
          <c:idx val="2"/>
          <c:order val="1"/>
          <c:tx>
            <c:v> Aus Spalte U</c:v>
          </c:tx>
          <c:spPr>
            <a:ln w="25400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</c:spPr>
          </c:marker>
          <c:xVal>
            <c:numRef>
              <c:f>'Zeitgl. 2008'!$W$7:$W$52</c:f>
              <c:numCache>
                <c:formatCode>General</c:formatCode>
                <c:ptCount val="46"/>
                <c:pt idx="1">
                  <c:v>5</c:v>
                </c:pt>
                <c:pt idx="2">
                  <c:v>13</c:v>
                </c:pt>
                <c:pt idx="3">
                  <c:v>21</c:v>
                </c:pt>
                <c:pt idx="4">
                  <c:v>29</c:v>
                </c:pt>
                <c:pt idx="5">
                  <c:v>37</c:v>
                </c:pt>
                <c:pt idx="6">
                  <c:v>45</c:v>
                </c:pt>
                <c:pt idx="7">
                  <c:v>53</c:v>
                </c:pt>
                <c:pt idx="8">
                  <c:v>61</c:v>
                </c:pt>
                <c:pt idx="9">
                  <c:v>69</c:v>
                </c:pt>
                <c:pt idx="10">
                  <c:v>77</c:v>
                </c:pt>
                <c:pt idx="11">
                  <c:v>85</c:v>
                </c:pt>
                <c:pt idx="12">
                  <c:v>93</c:v>
                </c:pt>
                <c:pt idx="13">
                  <c:v>101</c:v>
                </c:pt>
                <c:pt idx="14">
                  <c:v>109</c:v>
                </c:pt>
                <c:pt idx="15">
                  <c:v>117</c:v>
                </c:pt>
                <c:pt idx="16">
                  <c:v>125</c:v>
                </c:pt>
                <c:pt idx="17">
                  <c:v>133</c:v>
                </c:pt>
                <c:pt idx="18">
                  <c:v>141</c:v>
                </c:pt>
                <c:pt idx="19">
                  <c:v>149</c:v>
                </c:pt>
                <c:pt idx="20">
                  <c:v>157</c:v>
                </c:pt>
                <c:pt idx="21">
                  <c:v>165</c:v>
                </c:pt>
                <c:pt idx="22">
                  <c:v>173</c:v>
                </c:pt>
                <c:pt idx="23">
                  <c:v>181</c:v>
                </c:pt>
                <c:pt idx="24">
                  <c:v>189</c:v>
                </c:pt>
                <c:pt idx="25">
                  <c:v>197</c:v>
                </c:pt>
                <c:pt idx="26">
                  <c:v>205</c:v>
                </c:pt>
                <c:pt idx="27">
                  <c:v>213</c:v>
                </c:pt>
                <c:pt idx="28">
                  <c:v>221</c:v>
                </c:pt>
                <c:pt idx="29">
                  <c:v>229</c:v>
                </c:pt>
                <c:pt idx="30">
                  <c:v>237</c:v>
                </c:pt>
                <c:pt idx="31">
                  <c:v>245</c:v>
                </c:pt>
                <c:pt idx="32">
                  <c:v>253</c:v>
                </c:pt>
                <c:pt idx="33">
                  <c:v>261</c:v>
                </c:pt>
                <c:pt idx="34">
                  <c:v>269</c:v>
                </c:pt>
                <c:pt idx="35">
                  <c:v>277</c:v>
                </c:pt>
                <c:pt idx="36">
                  <c:v>285</c:v>
                </c:pt>
                <c:pt idx="37">
                  <c:v>293</c:v>
                </c:pt>
                <c:pt idx="38">
                  <c:v>301</c:v>
                </c:pt>
                <c:pt idx="39">
                  <c:v>309</c:v>
                </c:pt>
                <c:pt idx="40">
                  <c:v>317</c:v>
                </c:pt>
                <c:pt idx="41">
                  <c:v>325</c:v>
                </c:pt>
                <c:pt idx="42">
                  <c:v>333</c:v>
                </c:pt>
                <c:pt idx="43">
                  <c:v>341</c:v>
                </c:pt>
                <c:pt idx="44">
                  <c:v>349</c:v>
                </c:pt>
                <c:pt idx="45">
                  <c:v>357</c:v>
                </c:pt>
              </c:numCache>
            </c:numRef>
          </c:xVal>
          <c:yVal>
            <c:numRef>
              <c:f>'Zeitgl. 2008'!$V$7:$V$52</c:f>
              <c:numCache>
                <c:formatCode>0.0</c:formatCode>
                <c:ptCount val="46"/>
                <c:pt idx="1">
                  <c:v>27.840999999996541</c:v>
                </c:pt>
                <c:pt idx="2">
                  <c:v>23.716000000000292</c:v>
                </c:pt>
                <c:pt idx="3">
                  <c:v>17.965999999996995</c:v>
                </c:pt>
                <c:pt idx="4">
                  <c:v>11.966000000002452</c:v>
                </c:pt>
                <c:pt idx="5">
                  <c:v>5.3410000000042146</c:v>
                </c:pt>
                <c:pt idx="6">
                  <c:v>-0.78399999999874126</c:v>
                </c:pt>
                <c:pt idx="7">
                  <c:v>-6.5340000000020382</c:v>
                </c:pt>
                <c:pt idx="8">
                  <c:v>-10.909000000002322</c:v>
                </c:pt>
                <c:pt idx="9">
                  <c:v>-14.409000000007666</c:v>
                </c:pt>
                <c:pt idx="10">
                  <c:v>-16.533999999997206</c:v>
                </c:pt>
                <c:pt idx="11">
                  <c:v>-17.53400000000056</c:v>
                </c:pt>
                <c:pt idx="12">
                  <c:v>-17.034000000005278</c:v>
                </c:pt>
                <c:pt idx="13">
                  <c:v>-15.284000000002607</c:v>
                </c:pt>
                <c:pt idx="14">
                  <c:v>-12.784000000000617</c:v>
                </c:pt>
                <c:pt idx="15">
                  <c:v>-9.1589999999996508</c:v>
                </c:pt>
                <c:pt idx="16">
                  <c:v>-4.7839999999993665</c:v>
                </c:pt>
                <c:pt idx="17">
                  <c:v>-0.40899999999908232</c:v>
                </c:pt>
                <c:pt idx="18">
                  <c:v>3.9660000000012019</c:v>
                </c:pt>
                <c:pt idx="19">
                  <c:v>8.0909999999974502</c:v>
                </c:pt>
                <c:pt idx="20">
                  <c:v>11.340999999998758</c:v>
                </c:pt>
                <c:pt idx="21">
                  <c:v>13.091000000001429</c:v>
                </c:pt>
                <c:pt idx="22">
                  <c:v>13.590999999996711</c:v>
                </c:pt>
                <c:pt idx="23">
                  <c:v>12.71600000000177</c:v>
                </c:pt>
                <c:pt idx="24">
                  <c:v>10.215999999999781</c:v>
                </c:pt>
                <c:pt idx="25">
                  <c:v>6.5909999999988145</c:v>
                </c:pt>
                <c:pt idx="26">
                  <c:v>2.3409999999941533</c:v>
                </c:pt>
                <c:pt idx="27">
                  <c:v>-2.4090000000057898</c:v>
                </c:pt>
                <c:pt idx="28">
                  <c:v>-7.2840000000013561</c:v>
                </c:pt>
                <c:pt idx="29">
                  <c:v>-11.783999999997263</c:v>
                </c:pt>
                <c:pt idx="30">
                  <c:v>-15.40899999999823</c:v>
                </c:pt>
                <c:pt idx="31">
                  <c:v>-18.283999999999878</c:v>
                </c:pt>
                <c:pt idx="32">
                  <c:v>-20.158999999998173</c:v>
                </c:pt>
                <c:pt idx="33">
                  <c:v>-20.908999999997491</c:v>
                </c:pt>
                <c:pt idx="34">
                  <c:v>-19.909000000006927</c:v>
                </c:pt>
                <c:pt idx="35">
                  <c:v>-18.034000000008632</c:v>
                </c:pt>
                <c:pt idx="36">
                  <c:v>-14.784000000007325</c:v>
                </c:pt>
                <c:pt idx="37">
                  <c:v>-10.283999999998628</c:v>
                </c:pt>
                <c:pt idx="38">
                  <c:v>-4.7839999999993665</c:v>
                </c:pt>
                <c:pt idx="39">
                  <c:v>1.5909999999948354</c:v>
                </c:pt>
                <c:pt idx="40">
                  <c:v>8.2159999999930733</c:v>
                </c:pt>
                <c:pt idx="41">
                  <c:v>14.841000000004101</c:v>
                </c:pt>
                <c:pt idx="42">
                  <c:v>21.09100000000268</c:v>
                </c:pt>
                <c:pt idx="43">
                  <c:v>25.965999999998246</c:v>
                </c:pt>
                <c:pt idx="44">
                  <c:v>29.09100000000393</c:v>
                </c:pt>
                <c:pt idx="45">
                  <c:v>30.465999999994153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38176"/>
        <c:axId val="69541248"/>
      </c:scatterChart>
      <c:valAx>
        <c:axId val="69538176"/>
        <c:scaling>
          <c:orientation val="minMax"/>
          <c:max val="370"/>
          <c:min val="0"/>
        </c:scaling>
        <c:delete val="0"/>
        <c:axPos val="b"/>
        <c:majorGridlines>
          <c:spPr>
            <a:ln w="3175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Tages-Nr. </a:t>
                </a:r>
                <a:r>
                  <a:rPr lang="en-US" sz="1050" i="1"/>
                  <a:t>n</a:t>
                </a:r>
              </a:p>
            </c:rich>
          </c:tx>
          <c:layout>
            <c:manualLayout>
              <c:xMode val="edge"/>
              <c:yMode val="edge"/>
              <c:x val="0.82085239345081862"/>
              <c:y val="0.59450746242472408"/>
            </c:manualLayout>
          </c:layout>
          <c:overlay val="0"/>
          <c:spPr>
            <a:solidFill>
              <a:schemeClr val="bg1"/>
            </a:solidFill>
          </c:spPr>
        </c:title>
        <c:numFmt formatCode="0" sourceLinked="1"/>
        <c:majorTickMark val="out"/>
        <c:minorTickMark val="out"/>
        <c:tickLblPos val="nextTo"/>
        <c:spPr>
          <a:solidFill>
            <a:schemeClr val="bg1"/>
          </a:solidFill>
          <a:ln w="15875">
            <a:solidFill>
              <a:sysClr val="windowText" lastClr="000000">
                <a:tint val="75000"/>
                <a:shade val="95000"/>
                <a:satMod val="105000"/>
              </a:sysClr>
            </a:solidFill>
            <a:tailEnd type="arrow"/>
          </a:ln>
        </c:spPr>
        <c:crossAx val="69541248"/>
        <c:crosses val="autoZero"/>
        <c:crossBetween val="midCat"/>
        <c:majorUnit val="50"/>
        <c:minorUnit val="10"/>
      </c:valAx>
      <c:valAx>
        <c:axId val="69541248"/>
        <c:scaling>
          <c:orientation val="minMax"/>
          <c:max val="35"/>
          <c:min val="-30"/>
        </c:scaling>
        <c:delete val="0"/>
        <c:axPos val="l"/>
        <c:majorGridlines>
          <c:spPr>
            <a:ln w="3175"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050">
                    <a:solidFill>
                      <a:srgbClr val="C00000"/>
                    </a:solidFill>
                  </a:defRPr>
                </a:pPr>
                <a:r>
                  <a:rPr lang="en-US" sz="900">
                    <a:solidFill>
                      <a:srgbClr val="C00000"/>
                    </a:solidFill>
                  </a:rPr>
                  <a:t>Unterschied</a:t>
                </a:r>
                <a:r>
                  <a:rPr lang="en-US" sz="900" baseline="0">
                    <a:solidFill>
                      <a:srgbClr val="C00000"/>
                    </a:solidFill>
                  </a:rPr>
                  <a:t> zwischen wahrem und mittlerem Sonnentag in s</a:t>
                </a:r>
              </a:p>
              <a:p>
                <a:pPr>
                  <a:defRPr sz="1050">
                    <a:solidFill>
                      <a:srgbClr val="C00000"/>
                    </a:solidFill>
                  </a:defRPr>
                </a:pPr>
                <a:r>
                  <a:rPr lang="en-US" sz="900" i="1" baseline="0">
                    <a:solidFill>
                      <a:sysClr val="windowText" lastClr="000000"/>
                    </a:solidFill>
                  </a:rPr>
                  <a:t>T</a:t>
                </a:r>
                <a:r>
                  <a:rPr lang="en-US" sz="900" baseline="0">
                    <a:solidFill>
                      <a:sysClr val="windowText" lastClr="000000"/>
                    </a:solidFill>
                  </a:rPr>
                  <a:t>wahr (</a:t>
                </a:r>
                <a:r>
                  <a:rPr lang="en-US" sz="900" i="1" baseline="0">
                    <a:solidFill>
                      <a:sysClr val="windowText" lastClr="000000"/>
                    </a:solidFill>
                  </a:rPr>
                  <a:t>n</a:t>
                </a:r>
                <a:r>
                  <a:rPr lang="en-US" sz="900" baseline="0">
                    <a:solidFill>
                      <a:sysClr val="windowText" lastClr="000000"/>
                    </a:solidFill>
                  </a:rPr>
                  <a:t>) - 24 h</a:t>
                </a:r>
                <a:endParaRPr lang="en-US" sz="9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10478394111350606"/>
              <c:y val="0.13104273840711145"/>
            </c:manualLayout>
          </c:layout>
          <c:overlay val="0"/>
          <c:spPr>
            <a:solidFill>
              <a:schemeClr val="bg1"/>
            </a:solidFill>
          </c:spPr>
        </c:title>
        <c:numFmt formatCode="0" sourceLinked="0"/>
        <c:majorTickMark val="out"/>
        <c:minorTickMark val="out"/>
        <c:tickLblPos val="nextTo"/>
        <c:spPr>
          <a:ln w="15875">
            <a:tailEnd type="arrow"/>
          </a:ln>
        </c:spPr>
        <c:crossAx val="69538176"/>
        <c:crosses val="autoZero"/>
        <c:crossBetween val="midCat"/>
        <c:majorUnit val="10"/>
        <c:minorUnit val="2"/>
      </c:valAx>
    </c:plotArea>
    <c:legend>
      <c:legendPos val="r"/>
      <c:layout>
        <c:manualLayout>
          <c:xMode val="edge"/>
          <c:yMode val="edge"/>
          <c:x val="0.51693211532915928"/>
          <c:y val="0.2174383928847993"/>
          <c:w val="0.31319755421633749"/>
          <c:h val="0.16796767173499902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5875">
      <a:solidFill>
        <a:schemeClr val="tx1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Ebener Ausschnitt der Himmelskugel  </a:t>
            </a:r>
          </a:p>
        </c:rich>
      </c:tx>
      <c:layout>
        <c:manualLayout>
          <c:xMode val="edge"/>
          <c:yMode val="edge"/>
          <c:x val="3.7593869731800768E-2"/>
          <c:y val="2.41224737881780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4541391785486274E-2"/>
          <c:y val="0.16711366053791218"/>
          <c:w val="0.95472303407490211"/>
          <c:h val="0.78846665014754558"/>
        </c:manualLayout>
      </c:layout>
      <c:scatterChart>
        <c:scatterStyle val="smoothMarker"/>
        <c:varyColors val="0"/>
        <c:ser>
          <c:idx val="0"/>
          <c:order val="0"/>
          <c:tx>
            <c:v>wahre Sonne auf der Ekliptik</c:v>
          </c:tx>
          <c:spPr>
            <a:ln w="19050">
              <a:solidFill>
                <a:schemeClr val="tx2"/>
              </a:solidFill>
            </a:ln>
          </c:spPr>
          <c:marker>
            <c:symbol val="none"/>
          </c:marker>
          <c:xVal>
            <c:numRef>
              <c:f>'Zeitgl. 2008'!$I$16:$I$30</c:f>
              <c:numCache>
                <c:formatCode>0.00</c:formatCode>
                <c:ptCount val="15"/>
                <c:pt idx="0">
                  <c:v>-0.44138888888888772</c:v>
                </c:pt>
                <c:pt idx="1">
                  <c:v>4.611111111111111E-2</c:v>
                </c:pt>
                <c:pt idx="2">
                  <c:v>0.53138888888888891</c:v>
                </c:pt>
                <c:pt idx="3">
                  <c:v>1.0177777777777777</c:v>
                </c:pt>
                <c:pt idx="4">
                  <c:v>1.5080555555555555</c:v>
                </c:pt>
                <c:pt idx="5">
                  <c:v>2.0038888888888891</c:v>
                </c:pt>
                <c:pt idx="6">
                  <c:v>2.5077777777777777</c:v>
                </c:pt>
                <c:pt idx="7">
                  <c:v>3.0213888888888887</c:v>
                </c:pt>
                <c:pt idx="8">
                  <c:v>3.5447222222222221</c:v>
                </c:pt>
                <c:pt idx="9">
                  <c:v>4.0777777777777775</c:v>
                </c:pt>
                <c:pt idx="10">
                  <c:v>4.62</c:v>
                </c:pt>
                <c:pt idx="11">
                  <c:v>5.1694444444444452</c:v>
                </c:pt>
                <c:pt idx="12">
                  <c:v>5.722777777777778</c:v>
                </c:pt>
                <c:pt idx="13">
                  <c:v>6.277222222222222</c:v>
                </c:pt>
                <c:pt idx="14">
                  <c:v>6.8297222222222222</c:v>
                </c:pt>
              </c:numCache>
            </c:numRef>
          </c:xVal>
          <c:yVal>
            <c:numRef>
              <c:f>'Zeitgl. 2008'!$M$16:$M$30</c:f>
              <c:numCache>
                <c:formatCode>0.0</c:formatCode>
                <c:ptCount val="15"/>
                <c:pt idx="0">
                  <c:v>-2.8616666666666668</c:v>
                </c:pt>
                <c:pt idx="1">
                  <c:v>0.3</c:v>
                </c:pt>
                <c:pt idx="2">
                  <c:v>3.44</c:v>
                </c:pt>
                <c:pt idx="3">
                  <c:v>6.5133333333333336</c:v>
                </c:pt>
                <c:pt idx="4">
                  <c:v>9.4683333333333337</c:v>
                </c:pt>
                <c:pt idx="5">
                  <c:v>12.251666666666667</c:v>
                </c:pt>
                <c:pt idx="6">
                  <c:v>14.823333333333334</c:v>
                </c:pt>
                <c:pt idx="7">
                  <c:v>17.133333333333333</c:v>
                </c:pt>
                <c:pt idx="8">
                  <c:v>19.138333333333332</c:v>
                </c:pt>
                <c:pt idx="9">
                  <c:v>20.798333333333332</c:v>
                </c:pt>
                <c:pt idx="10">
                  <c:v>22.076666666666668</c:v>
                </c:pt>
                <c:pt idx="11">
                  <c:v>22.946666666666665</c:v>
                </c:pt>
                <c:pt idx="12">
                  <c:v>23.385000000000002</c:v>
                </c:pt>
                <c:pt idx="13">
                  <c:v>23.385000000000002</c:v>
                </c:pt>
                <c:pt idx="14">
                  <c:v>22.946666666666665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95136"/>
        <c:axId val="69597056"/>
      </c:scatterChart>
      <c:valAx>
        <c:axId val="69595136"/>
        <c:scaling>
          <c:orientation val="maxMin"/>
          <c:max val="5"/>
          <c:min val="-1"/>
        </c:scaling>
        <c:delete val="0"/>
        <c:axPos val="b"/>
        <c:majorGridlines>
          <c:spPr>
            <a:ln w="3175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l-GR" sz="1200" i="1">
                    <a:latin typeface="Times New Roman"/>
                    <a:cs typeface="Times New Roman"/>
                  </a:rPr>
                  <a:t>α</a:t>
                </a:r>
                <a:r>
                  <a:rPr lang="en-US" sz="1200"/>
                  <a:t> (h)</a:t>
                </a:r>
              </a:p>
            </c:rich>
          </c:tx>
          <c:layout>
            <c:manualLayout>
              <c:xMode val="edge"/>
              <c:yMode val="edge"/>
              <c:x val="3.1174954482041089E-2"/>
              <c:y val="0.73969508180114474"/>
            </c:manualLayout>
          </c:layout>
          <c:overlay val="0"/>
          <c:spPr>
            <a:solidFill>
              <a:schemeClr val="bg1"/>
            </a:solidFill>
          </c:spPr>
        </c:title>
        <c:numFmt formatCode="0" sourceLinked="0"/>
        <c:majorTickMark val="out"/>
        <c:minorTickMark val="out"/>
        <c:tickLblPos val="nextTo"/>
        <c:spPr>
          <a:ln w="19050">
            <a:solidFill>
              <a:schemeClr val="bg1">
                <a:lumMod val="50000"/>
              </a:schemeClr>
            </a:solidFill>
            <a:headEnd type="arrow"/>
            <a:tailEnd type="none"/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69597056"/>
        <c:crosses val="autoZero"/>
        <c:crossBetween val="midCat"/>
        <c:majorUnit val="1"/>
        <c:minorUnit val="0.5"/>
      </c:valAx>
      <c:valAx>
        <c:axId val="69597056"/>
        <c:scaling>
          <c:orientation val="minMax"/>
          <c:max val="25"/>
          <c:min val="-5"/>
        </c:scaling>
        <c:delete val="0"/>
        <c:axPos val="r"/>
        <c:majorGridlines>
          <c:spPr>
            <a:ln w="3175"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l-GR" sz="1200" i="1">
                    <a:latin typeface="Times New Roman"/>
                    <a:cs typeface="Times New Roman"/>
                  </a:rPr>
                  <a:t>δ</a:t>
                </a:r>
                <a:r>
                  <a:rPr lang="en-US" sz="1200" i="1"/>
                  <a:t> </a:t>
                </a:r>
                <a:r>
                  <a:rPr lang="en-US" sz="1200"/>
                  <a:t>(°)</a:t>
                </a:r>
              </a:p>
            </c:rich>
          </c:tx>
          <c:layout>
            <c:manualLayout>
              <c:xMode val="edge"/>
              <c:yMode val="edge"/>
              <c:x val="0.76683715211274261"/>
              <c:y val="0.19288703591146228"/>
            </c:manualLayout>
          </c:layout>
          <c:overlay val="0"/>
          <c:spPr>
            <a:solidFill>
              <a:schemeClr val="bg1"/>
            </a:solidFill>
          </c:spPr>
        </c:title>
        <c:numFmt formatCode="0" sourceLinked="0"/>
        <c:majorTickMark val="out"/>
        <c:minorTickMark val="out"/>
        <c:tickLblPos val="nextTo"/>
        <c:spPr>
          <a:ln w="19050">
            <a:solidFill>
              <a:schemeClr val="bg1">
                <a:lumMod val="50000"/>
              </a:schemeClr>
            </a:solidFill>
            <a:tailEnd type="arrow"/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69595136"/>
        <c:crosses val="autoZero"/>
        <c:crossBetween val="midCat"/>
        <c:majorUnit val="5"/>
        <c:minorUnit val="1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u="sng"/>
              <a:t>Diagramm 2 </a:t>
            </a:r>
            <a:r>
              <a:rPr lang="en-US" sz="1600"/>
              <a:t>   Ebener Ausschnitt aus der Himmelskugel</a:t>
            </a:r>
          </a:p>
          <a:p>
            <a:pPr>
              <a:defRPr sz="1600"/>
            </a:pPr>
            <a:r>
              <a:rPr lang="en-US" sz="1600"/>
              <a:t>(</a:t>
            </a:r>
            <a:r>
              <a:rPr lang="en-US" sz="1400"/>
              <a:t>stark überhöht)</a:t>
            </a:r>
          </a:p>
        </c:rich>
      </c:tx>
      <c:layout>
        <c:manualLayout>
          <c:xMode val="edge"/>
          <c:yMode val="edge"/>
          <c:x val="0.17558871673298901"/>
          <c:y val="7.692747775552912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3550421800919527E-2"/>
          <c:y val="0.14297239984876631"/>
          <c:w val="0.95472303407490189"/>
          <c:h val="0.8085872251354802"/>
        </c:manualLayout>
      </c:layout>
      <c:scatterChart>
        <c:scatterStyle val="smoothMarker"/>
        <c:varyColors val="0"/>
        <c:ser>
          <c:idx val="0"/>
          <c:order val="0"/>
          <c:tx>
            <c:v>wahre Sonne Positionen ab 13.3.08 im 8 Tages-Abstand</c:v>
          </c:tx>
          <c:spPr>
            <a:ln w="9525">
              <a:solidFill>
                <a:schemeClr val="tx2"/>
              </a:solidFill>
            </a:ln>
          </c:spPr>
          <c:marker>
            <c:symbol val="circle"/>
            <c:size val="6"/>
            <c:spPr>
              <a:solidFill>
                <a:srgbClr val="FFC000"/>
              </a:solidFill>
              <a:ln w="19050">
                <a:solidFill>
                  <a:prstClr val="black"/>
                </a:solidFill>
              </a:ln>
            </c:spPr>
          </c:marker>
          <c:xVal>
            <c:numRef>
              <c:f>'Zeitgl. 2008'!$Z$15:$Z$33</c:f>
              <c:numCache>
                <c:formatCode>0.00</c:formatCode>
                <c:ptCount val="19"/>
                <c:pt idx="0">
                  <c:v>-14.004166666666606</c:v>
                </c:pt>
                <c:pt idx="1">
                  <c:v>-6.6208333333333371</c:v>
                </c:pt>
                <c:pt idx="2">
                  <c:v>0.69166666666666288</c:v>
                </c:pt>
                <c:pt idx="3">
                  <c:v>7.9708333333333599</c:v>
                </c:pt>
                <c:pt idx="4">
                  <c:v>15.266666666666652</c:v>
                </c:pt>
                <c:pt idx="5">
                  <c:v>22.620833333333337</c:v>
                </c:pt>
                <c:pt idx="6">
                  <c:v>30.058333333333337</c:v>
                </c:pt>
                <c:pt idx="7">
                  <c:v>37.616666666666674</c:v>
                </c:pt>
                <c:pt idx="8">
                  <c:v>45.320833333333326</c:v>
                </c:pt>
                <c:pt idx="9">
                  <c:v>53.170833333333348</c:v>
                </c:pt>
                <c:pt idx="10">
                  <c:v>61.166666666666686</c:v>
                </c:pt>
                <c:pt idx="11">
                  <c:v>69.300000000000011</c:v>
                </c:pt>
                <c:pt idx="12">
                  <c:v>77.541666666666686</c:v>
                </c:pt>
                <c:pt idx="13">
                  <c:v>85.841666666666697</c:v>
                </c:pt>
                <c:pt idx="14">
                  <c:v>94.158333333333303</c:v>
                </c:pt>
                <c:pt idx="15">
                  <c:v>102.44583333333333</c:v>
                </c:pt>
                <c:pt idx="16">
                  <c:v>110.64999999999998</c:v>
                </c:pt>
                <c:pt idx="17">
                  <c:v>118.73333333333335</c:v>
                </c:pt>
                <c:pt idx="18">
                  <c:v>126.67500000000001</c:v>
                </c:pt>
              </c:numCache>
            </c:numRef>
          </c:xVal>
          <c:yVal>
            <c:numRef>
              <c:f>'Zeitgl. 2008'!$M$15:$M$33</c:f>
              <c:numCache>
                <c:formatCode>0.0</c:formatCode>
                <c:ptCount val="19"/>
                <c:pt idx="0">
                  <c:v>-5.99</c:v>
                </c:pt>
                <c:pt idx="1">
                  <c:v>-2.8616666666666668</c:v>
                </c:pt>
                <c:pt idx="2">
                  <c:v>0.3</c:v>
                </c:pt>
                <c:pt idx="3">
                  <c:v>3.44</c:v>
                </c:pt>
                <c:pt idx="4">
                  <c:v>6.5133333333333336</c:v>
                </c:pt>
                <c:pt idx="5">
                  <c:v>9.4683333333333337</c:v>
                </c:pt>
                <c:pt idx="6">
                  <c:v>12.251666666666667</c:v>
                </c:pt>
                <c:pt idx="7">
                  <c:v>14.823333333333334</c:v>
                </c:pt>
                <c:pt idx="8">
                  <c:v>17.133333333333333</c:v>
                </c:pt>
                <c:pt idx="9">
                  <c:v>19.138333333333332</c:v>
                </c:pt>
                <c:pt idx="10">
                  <c:v>20.798333333333332</c:v>
                </c:pt>
                <c:pt idx="11">
                  <c:v>22.076666666666668</c:v>
                </c:pt>
                <c:pt idx="12">
                  <c:v>22.946666666666665</c:v>
                </c:pt>
                <c:pt idx="13">
                  <c:v>23.385000000000002</c:v>
                </c:pt>
                <c:pt idx="14">
                  <c:v>23.385000000000002</c:v>
                </c:pt>
                <c:pt idx="15">
                  <c:v>22.946666666666665</c:v>
                </c:pt>
                <c:pt idx="16">
                  <c:v>22.083333333333332</c:v>
                </c:pt>
                <c:pt idx="17">
                  <c:v>20.815000000000001</c:v>
                </c:pt>
                <c:pt idx="18">
                  <c:v>19.175000000000001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46752"/>
        <c:axId val="76749056"/>
      </c:scatterChart>
      <c:scatterChart>
        <c:scatterStyle val="lineMarker"/>
        <c:varyColors val="0"/>
        <c:ser>
          <c:idx val="1"/>
          <c:order val="1"/>
          <c:tx>
            <c:v>1. mittlere Sonne Gleiche Zeitpunkte wie wahre Sonne</c:v>
          </c:tx>
          <c:spPr>
            <a:ln w="25400">
              <a:noFill/>
            </a:ln>
          </c:spPr>
          <c:marker>
            <c:symbol val="plus"/>
            <c:size val="8"/>
            <c:spPr>
              <a:noFill/>
              <a:ln w="22225">
                <a:solidFill>
                  <a:srgbClr val="C00000"/>
                </a:solidFill>
              </a:ln>
            </c:spPr>
          </c:marker>
          <c:xVal>
            <c:numRef>
              <c:f>'Zeitgl. 2008'!$AF$15:$AF$33</c:f>
              <c:numCache>
                <c:formatCode>0.00</c:formatCode>
                <c:ptCount val="19"/>
                <c:pt idx="0">
                  <c:v>-15.603051931313408</c:v>
                </c:pt>
                <c:pt idx="1">
                  <c:v>-8.308563442744493</c:v>
                </c:pt>
                <c:pt idx="2">
                  <c:v>-1.0632009604013777</c:v>
                </c:pt>
                <c:pt idx="3">
                  <c:v>6.1758113995803852</c:v>
                </c:pt>
                <c:pt idx="4">
                  <c:v>13.451508083332161</c:v>
                </c:pt>
                <c:pt idx="5">
                  <c:v>20.805403373957208</c:v>
                </c:pt>
                <c:pt idx="6">
                  <c:v>28.275555366294498</c:v>
                </c:pt>
                <c:pt idx="7">
                  <c:v>35.894329989999726</c:v>
                </c:pt>
                <c:pt idx="8">
                  <c:v>43.685823423209364</c:v>
                </c:pt>
                <c:pt idx="9">
                  <c:v>51.663071310061689</c:v>
                </c:pt>
                <c:pt idx="10">
                  <c:v>59.825405863429673</c:v>
                </c:pt>
                <c:pt idx="11">
                  <c:v>68.156567317194558</c:v>
                </c:pt>
                <c:pt idx="12">
                  <c:v>76.624324291095888</c:v>
                </c:pt>
                <c:pt idx="13">
                  <c:v>85.182262783656498</c:v>
                </c:pt>
                <c:pt idx="14">
                  <c:v>93.77397254801501</c:v>
                </c:pt>
                <c:pt idx="15">
                  <c:v>102.33916842667453</c:v>
                </c:pt>
                <c:pt idx="16">
                  <c:v>110.82061354026644</c:v>
                </c:pt>
                <c:pt idx="17">
                  <c:v>119.17040929819801</c:v>
                </c:pt>
                <c:pt idx="18">
                  <c:v>127.35445670092129</c:v>
                </c:pt>
              </c:numCache>
            </c:numRef>
          </c:xVal>
          <c:yVal>
            <c:numRef>
              <c:f>'Zeitgl. 2008'!$AD$15:$AD$33</c:f>
              <c:numCache>
                <c:formatCode>0.00</c:formatCode>
                <c:ptCount val="19"/>
                <c:pt idx="0">
                  <c:v>-6.6514057734722734</c:v>
                </c:pt>
                <c:pt idx="1">
                  <c:v>-3.5849061756648926</c:v>
                </c:pt>
                <c:pt idx="2">
                  <c:v>-0.46091763131181912</c:v>
                </c:pt>
                <c:pt idx="3">
                  <c:v>2.6704248631173173</c:v>
                </c:pt>
                <c:pt idx="4">
                  <c:v>5.7590419018393595</c:v>
                </c:pt>
                <c:pt idx="5">
                  <c:v>8.754545254468125</c:v>
                </c:pt>
                <c:pt idx="6">
                  <c:v>11.605992122742878</c:v>
                </c:pt>
                <c:pt idx="7">
                  <c:v>14.261901305285036</c:v>
                </c:pt>
                <c:pt idx="8">
                  <c:v>16.670677125784753</c:v>
                </c:pt>
                <c:pt idx="9">
                  <c:v>18.78157359785574</c:v>
                </c:pt>
                <c:pt idx="10">
                  <c:v>20.546281991780351</c:v>
                </c:pt>
                <c:pt idx="11">
                  <c:v>21.921121730549206</c:v>
                </c:pt>
                <c:pt idx="12">
                  <c:v>22.869655970343729</c:v>
                </c:pt>
                <c:pt idx="13">
                  <c:v>23.365371721917516</c:v>
                </c:pt>
                <c:pt idx="14">
                  <c:v>23.393930880718166</c:v>
                </c:pt>
                <c:pt idx="15">
                  <c:v>22.954496907042135</c:v>
                </c:pt>
                <c:pt idx="16">
                  <c:v>22.059814640683701</c:v>
                </c:pt>
                <c:pt idx="17">
                  <c:v>20.735023164406979</c:v>
                </c:pt>
                <c:pt idx="18">
                  <c:v>19.015492495606765</c:v>
                </c:pt>
              </c:numCache>
            </c:numRef>
          </c:yVal>
          <c:smooth val="0"/>
        </c:ser>
        <c:ser>
          <c:idx val="3"/>
          <c:order val="2"/>
          <c:tx>
            <c:v>Proj. der 1. mittleren Sonne auf den Äquator</c:v>
          </c:tx>
          <c:spPr>
            <a:ln w="28575">
              <a:noFill/>
            </a:ln>
          </c:spPr>
          <c:marker>
            <c:symbol val="x"/>
            <c:size val="6"/>
            <c:spPr>
              <a:ln w="19050">
                <a:solidFill>
                  <a:schemeClr val="tx2"/>
                </a:solidFill>
              </a:ln>
            </c:spPr>
          </c:marker>
          <c:xVal>
            <c:numRef>
              <c:f>'Zeitgl. 2008'!$AF$15:$AF$33</c:f>
              <c:numCache>
                <c:formatCode>0.00</c:formatCode>
                <c:ptCount val="19"/>
                <c:pt idx="0">
                  <c:v>-15.603051931313408</c:v>
                </c:pt>
                <c:pt idx="1">
                  <c:v>-8.308563442744493</c:v>
                </c:pt>
                <c:pt idx="2">
                  <c:v>-1.0632009604013777</c:v>
                </c:pt>
                <c:pt idx="3">
                  <c:v>6.1758113995803852</c:v>
                </c:pt>
                <c:pt idx="4">
                  <c:v>13.451508083332161</c:v>
                </c:pt>
                <c:pt idx="5">
                  <c:v>20.805403373957208</c:v>
                </c:pt>
                <c:pt idx="6">
                  <c:v>28.275555366294498</c:v>
                </c:pt>
                <c:pt idx="7">
                  <c:v>35.894329989999726</c:v>
                </c:pt>
                <c:pt idx="8">
                  <c:v>43.685823423209364</c:v>
                </c:pt>
                <c:pt idx="9">
                  <c:v>51.663071310061689</c:v>
                </c:pt>
                <c:pt idx="10">
                  <c:v>59.825405863429673</c:v>
                </c:pt>
                <c:pt idx="11">
                  <c:v>68.156567317194558</c:v>
                </c:pt>
                <c:pt idx="12">
                  <c:v>76.624324291095888</c:v>
                </c:pt>
                <c:pt idx="13">
                  <c:v>85.182262783656498</c:v>
                </c:pt>
                <c:pt idx="14">
                  <c:v>93.77397254801501</c:v>
                </c:pt>
                <c:pt idx="15">
                  <c:v>102.33916842667453</c:v>
                </c:pt>
                <c:pt idx="16">
                  <c:v>110.82061354026644</c:v>
                </c:pt>
                <c:pt idx="17">
                  <c:v>119.17040929819801</c:v>
                </c:pt>
                <c:pt idx="18">
                  <c:v>127.35445670092129</c:v>
                </c:pt>
              </c:numCache>
            </c:numRef>
          </c:xVal>
          <c:yVal>
            <c:numRef>
              <c:f>'Zeitgl. 2008'!$AG$15:$AG$33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46752"/>
        <c:axId val="76749056"/>
      </c:scatterChart>
      <c:valAx>
        <c:axId val="76746752"/>
        <c:scaling>
          <c:orientation val="maxMin"/>
          <c:max val="130"/>
          <c:min val="-10"/>
        </c:scaling>
        <c:delete val="0"/>
        <c:axPos val="b"/>
        <c:majorGridlines>
          <c:spPr>
            <a:ln w="3175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l-GR" sz="1200" i="1">
                    <a:latin typeface="Times New Roman"/>
                    <a:cs typeface="Times New Roman"/>
                  </a:rPr>
                  <a:t>α</a:t>
                </a:r>
                <a:r>
                  <a:rPr lang="en-US" sz="1200"/>
                  <a:t> ins</a:t>
                </a:r>
                <a:r>
                  <a:rPr lang="en-US" sz="1200" baseline="0"/>
                  <a:t> Gradmaß umgerechnet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7.60517962074664E-3"/>
              <c:y val="0.86020159931370443"/>
            </c:manualLayout>
          </c:layout>
          <c:overlay val="0"/>
          <c:spPr>
            <a:solidFill>
              <a:schemeClr val="bg1"/>
            </a:solidFill>
          </c:spPr>
        </c:title>
        <c:numFmt formatCode="0" sourceLinked="0"/>
        <c:majorTickMark val="out"/>
        <c:minorTickMark val="out"/>
        <c:tickLblPos val="nextTo"/>
        <c:spPr>
          <a:ln w="19050">
            <a:solidFill>
              <a:schemeClr val="bg1">
                <a:lumMod val="50000"/>
              </a:schemeClr>
            </a:solidFill>
            <a:headEnd type="arrow"/>
            <a:tailEnd type="none"/>
          </a:ln>
        </c:spPr>
        <c:txPr>
          <a:bodyPr/>
          <a:lstStyle/>
          <a:p>
            <a:pPr>
              <a:defRPr sz="1050"/>
            </a:pPr>
            <a:endParaRPr lang="de-DE"/>
          </a:p>
        </c:txPr>
        <c:crossAx val="76749056"/>
        <c:crosses val="autoZero"/>
        <c:crossBetween val="midCat"/>
        <c:majorUnit val="10"/>
        <c:minorUnit val="1"/>
      </c:valAx>
      <c:valAx>
        <c:axId val="76749056"/>
        <c:scaling>
          <c:orientation val="minMax"/>
          <c:max val="25"/>
          <c:min val="-5"/>
        </c:scaling>
        <c:delete val="0"/>
        <c:axPos val="r"/>
        <c:majorGridlines>
          <c:spPr>
            <a:ln w="3175"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l-GR" sz="1400" i="1">
                    <a:latin typeface="Times New Roman"/>
                    <a:cs typeface="Times New Roman"/>
                  </a:rPr>
                  <a:t>δ</a:t>
                </a:r>
                <a:r>
                  <a:rPr lang="en-US" sz="1400"/>
                  <a:t> (°)</a:t>
                </a:r>
              </a:p>
            </c:rich>
          </c:tx>
          <c:layout>
            <c:manualLayout>
              <c:xMode val="edge"/>
              <c:yMode val="edge"/>
              <c:x val="0.84938503654785091"/>
              <c:y val="0.16021559446560577"/>
            </c:manualLayout>
          </c:layout>
          <c:overlay val="0"/>
          <c:spPr>
            <a:solidFill>
              <a:schemeClr val="bg1"/>
            </a:solidFill>
          </c:spPr>
        </c:title>
        <c:numFmt formatCode="0" sourceLinked="0"/>
        <c:majorTickMark val="out"/>
        <c:minorTickMark val="out"/>
        <c:tickLblPos val="nextTo"/>
        <c:spPr>
          <a:ln w="19050">
            <a:solidFill>
              <a:schemeClr val="bg1">
                <a:lumMod val="50000"/>
              </a:schemeClr>
            </a:solidFill>
            <a:tailEnd type="arrow"/>
          </a:ln>
        </c:spPr>
        <c:txPr>
          <a:bodyPr/>
          <a:lstStyle/>
          <a:p>
            <a:pPr>
              <a:defRPr sz="1050"/>
            </a:pPr>
            <a:endParaRPr lang="de-DE"/>
          </a:p>
        </c:txPr>
        <c:crossAx val="76746752"/>
        <c:crosses val="autoZero"/>
        <c:crossBetween val="midCat"/>
        <c:majorUnit val="5"/>
        <c:minorUnit val="1"/>
      </c:valAx>
    </c:plotArea>
    <c:legend>
      <c:legendPos val="r"/>
      <c:layout>
        <c:manualLayout>
          <c:xMode val="edge"/>
          <c:yMode val="edge"/>
          <c:x val="0.33855974899689262"/>
          <c:y val="0.33710162688807865"/>
          <c:w val="0.22859531975056713"/>
          <c:h val="0.42026062889998672"/>
        </c:manualLayout>
      </c:layout>
      <c:overlay val="1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de-DE" sz="1100" u="sng"/>
              <a:t>Diagramm 6</a:t>
            </a:r>
            <a:r>
              <a:rPr lang="de-DE" sz="1100"/>
              <a:t>  Sonnenörter am Firmament um </a:t>
            </a:r>
            <a:r>
              <a:rPr lang="de-DE" sz="1100" baseline="0"/>
              <a:t> </a:t>
            </a:r>
            <a:r>
              <a:rPr lang="de-DE" sz="1100"/>
              <a:t>12 Uhr MOZ (</a:t>
            </a:r>
            <a:r>
              <a:rPr lang="el-GR" sz="1100">
                <a:latin typeface="Calibri"/>
              </a:rPr>
              <a:t>ϕ</a:t>
            </a:r>
            <a:r>
              <a:rPr lang="de-DE" sz="1100">
                <a:latin typeface="Calibri"/>
              </a:rPr>
              <a:t> = 50°) - in 8 Tages-Abständen</a:t>
            </a:r>
            <a:endParaRPr lang="de-DE" sz="1100"/>
          </a:p>
        </c:rich>
      </c:tx>
      <c:layout>
        <c:manualLayout>
          <c:xMode val="edge"/>
          <c:yMode val="edge"/>
          <c:x val="0.14075751479970114"/>
          <c:y val="4.6086749315570437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8292682926830453E-2"/>
          <c:y val="0.10593155753349577"/>
          <c:w val="0.87172097390265268"/>
          <c:h val="0.80721914545370821"/>
        </c:manualLayout>
      </c:layout>
      <c:scatterChart>
        <c:scatterStyle val="lineMarker"/>
        <c:varyColors val="0"/>
        <c:ser>
          <c:idx val="0"/>
          <c:order val="0"/>
          <c:tx>
            <c:v>Die Sonne fährt Achterbahn            Rechtsachse stärker gedehnt</c:v>
          </c:tx>
          <c:spPr>
            <a:ln w="25400">
              <a:noFill/>
            </a:ln>
          </c:spPr>
          <c:marker>
            <c:symbol val="circle"/>
            <c:size val="6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'Zeitgl. 2008'!$X$7:$X$52</c:f>
              <c:numCache>
                <c:formatCode>0.00</c:formatCode>
                <c:ptCount val="46"/>
                <c:pt idx="0">
                  <c:v>-0.82083333333335506</c:v>
                </c:pt>
                <c:pt idx="1">
                  <c:v>-1.7208333333333359</c:v>
                </c:pt>
                <c:pt idx="2">
                  <c:v>-2.4791666666666812</c:v>
                </c:pt>
                <c:pt idx="3">
                  <c:v>-3.0499999999999972</c:v>
                </c:pt>
                <c:pt idx="4">
                  <c:v>-3.4124999999999739</c:v>
                </c:pt>
                <c:pt idx="5">
                  <c:v>-3.5583333333333433</c:v>
                </c:pt>
                <c:pt idx="6">
                  <c:v>-3.4958333333333336</c:v>
                </c:pt>
                <c:pt idx="7">
                  <c:v>-3.2499999999999885</c:v>
                </c:pt>
                <c:pt idx="8">
                  <c:v>-2.8541666666666599</c:v>
                </c:pt>
                <c:pt idx="9">
                  <c:v>-2.3500000000000076</c:v>
                </c:pt>
                <c:pt idx="10">
                  <c:v>-1.7708333333333437</c:v>
                </c:pt>
                <c:pt idx="11">
                  <c:v>-1.1666666666666758</c:v>
                </c:pt>
                <c:pt idx="12">
                  <c:v>-0.57916666666666394</c:v>
                </c:pt>
                <c:pt idx="13">
                  <c:v>-5.4166666666661811E-2</c:v>
                </c:pt>
                <c:pt idx="14">
                  <c:v>0.38750000000000062</c:v>
                </c:pt>
                <c:pt idx="15">
                  <c:v>0.70833333333333748</c:v>
                </c:pt>
                <c:pt idx="16">
                  <c:v>0.87916666666665089</c:v>
                </c:pt>
                <c:pt idx="17">
                  <c:v>0.90416666666665479</c:v>
                </c:pt>
                <c:pt idx="18">
                  <c:v>0.7875000000000032</c:v>
                </c:pt>
                <c:pt idx="19">
                  <c:v>0.52916666666665613</c:v>
                </c:pt>
                <c:pt idx="20">
                  <c:v>0.17083333333331341</c:v>
                </c:pt>
                <c:pt idx="21">
                  <c:v>-0.24583333333334512</c:v>
                </c:pt>
                <c:pt idx="22">
                  <c:v>-0.67499999999998561</c:v>
                </c:pt>
                <c:pt idx="23">
                  <c:v>-1.0750000000000082</c:v>
                </c:pt>
                <c:pt idx="24">
                  <c:v>-1.3874999999999771</c:v>
                </c:pt>
                <c:pt idx="25">
                  <c:v>-1.5791666666666604</c:v>
                </c:pt>
                <c:pt idx="26">
                  <c:v>-1.6249999999999742</c:v>
                </c:pt>
                <c:pt idx="27">
                  <c:v>-1.5124999999999966</c:v>
                </c:pt>
                <c:pt idx="28">
                  <c:v>-1.2416666666666876</c:v>
                </c:pt>
                <c:pt idx="29">
                  <c:v>-0.82083333333335506</c:v>
                </c:pt>
                <c:pt idx="30">
                  <c:v>-0.27500000000000302</c:v>
                </c:pt>
                <c:pt idx="31">
                  <c:v>0.35833333333334272</c:v>
                </c:pt>
                <c:pt idx="32">
                  <c:v>1.0541666666666583</c:v>
                </c:pt>
                <c:pt idx="33">
                  <c:v>1.7666666666666697</c:v>
                </c:pt>
                <c:pt idx="34">
                  <c:v>2.4541666666666573</c:v>
                </c:pt>
                <c:pt idx="35">
                  <c:v>3.0708333333333271</c:v>
                </c:pt>
                <c:pt idx="36">
                  <c:v>3.5791666666666733</c:v>
                </c:pt>
                <c:pt idx="37">
                  <c:v>3.933333333333342</c:v>
                </c:pt>
                <c:pt idx="38">
                  <c:v>4.1000000000000014</c:v>
                </c:pt>
                <c:pt idx="39">
                  <c:v>4.0583333333333211</c:v>
                </c:pt>
                <c:pt idx="40">
                  <c:v>3.7958333333333205</c:v>
                </c:pt>
                <c:pt idx="41">
                  <c:v>3.3083333333333442</c:v>
                </c:pt>
                <c:pt idx="42">
                  <c:v>2.6124999999999887</c:v>
                </c:pt>
                <c:pt idx="43">
                  <c:v>1.7624999999999957</c:v>
                </c:pt>
                <c:pt idx="44">
                  <c:v>0.80833333333333313</c:v>
                </c:pt>
                <c:pt idx="45">
                  <c:v>-0.18333333333333535</c:v>
                </c:pt>
              </c:numCache>
            </c:numRef>
          </c:xVal>
          <c:yVal>
            <c:numRef>
              <c:f>'Zeitgl. 2008'!$Y$7:$Y$52</c:f>
              <c:numCache>
                <c:formatCode>0.0</c:formatCode>
                <c:ptCount val="46"/>
                <c:pt idx="0">
                  <c:v>16.931666666666668</c:v>
                </c:pt>
                <c:pt idx="1">
                  <c:v>17.781666666666666</c:v>
                </c:pt>
                <c:pt idx="2">
                  <c:v>19.094999999999999</c:v>
                </c:pt>
                <c:pt idx="3">
                  <c:v>20.833333333333332</c:v>
                </c:pt>
                <c:pt idx="4">
                  <c:v>22.946666666666665</c:v>
                </c:pt>
                <c:pt idx="5">
                  <c:v>25.380000000000003</c:v>
                </c:pt>
                <c:pt idx="6">
                  <c:v>28.074999999999999</c:v>
                </c:pt>
                <c:pt idx="7">
                  <c:v>30.97</c:v>
                </c:pt>
                <c:pt idx="8">
                  <c:v>34.01</c:v>
                </c:pt>
                <c:pt idx="9">
                  <c:v>37.138333333333335</c:v>
                </c:pt>
                <c:pt idx="10">
                  <c:v>40.299999999999997</c:v>
                </c:pt>
                <c:pt idx="11">
                  <c:v>43.44</c:v>
                </c:pt>
                <c:pt idx="12">
                  <c:v>46.513333333333335</c:v>
                </c:pt>
                <c:pt idx="13">
                  <c:v>49.468333333333334</c:v>
                </c:pt>
                <c:pt idx="14">
                  <c:v>52.251666666666665</c:v>
                </c:pt>
                <c:pt idx="15">
                  <c:v>54.823333333333338</c:v>
                </c:pt>
                <c:pt idx="16">
                  <c:v>57.133333333333333</c:v>
                </c:pt>
                <c:pt idx="17">
                  <c:v>59.138333333333335</c:v>
                </c:pt>
                <c:pt idx="18">
                  <c:v>60.798333333333332</c:v>
                </c:pt>
                <c:pt idx="19">
                  <c:v>62.076666666666668</c:v>
                </c:pt>
                <c:pt idx="20">
                  <c:v>62.946666666666665</c:v>
                </c:pt>
                <c:pt idx="21">
                  <c:v>63.385000000000005</c:v>
                </c:pt>
                <c:pt idx="22">
                  <c:v>63.385000000000005</c:v>
                </c:pt>
                <c:pt idx="23">
                  <c:v>62.946666666666665</c:v>
                </c:pt>
                <c:pt idx="24">
                  <c:v>62.083333333333329</c:v>
                </c:pt>
                <c:pt idx="25">
                  <c:v>60.814999999999998</c:v>
                </c:pt>
                <c:pt idx="26">
                  <c:v>59.174999999999997</c:v>
                </c:pt>
                <c:pt idx="27">
                  <c:v>57.195</c:v>
                </c:pt>
                <c:pt idx="28">
                  <c:v>54.92</c:v>
                </c:pt>
                <c:pt idx="29">
                  <c:v>52.393333333333331</c:v>
                </c:pt>
                <c:pt idx="30">
                  <c:v>49.655000000000001</c:v>
                </c:pt>
                <c:pt idx="31">
                  <c:v>46.751666666666665</c:v>
                </c:pt>
                <c:pt idx="32">
                  <c:v>43.733333333333334</c:v>
                </c:pt>
                <c:pt idx="33">
                  <c:v>40.645000000000003</c:v>
                </c:pt>
                <c:pt idx="34">
                  <c:v>37.53</c:v>
                </c:pt>
                <c:pt idx="35">
                  <c:v>34.44</c:v>
                </c:pt>
                <c:pt idx="36">
                  <c:v>31.428333333333335</c:v>
                </c:pt>
                <c:pt idx="37">
                  <c:v>28.545000000000002</c:v>
                </c:pt>
                <c:pt idx="38">
                  <c:v>25.843333333333334</c:v>
                </c:pt>
                <c:pt idx="39">
                  <c:v>23.386666666666667</c:v>
                </c:pt>
                <c:pt idx="40">
                  <c:v>21.228333333333332</c:v>
                </c:pt>
                <c:pt idx="41">
                  <c:v>19.423333333333332</c:v>
                </c:pt>
                <c:pt idx="42">
                  <c:v>18.023333333333333</c:v>
                </c:pt>
                <c:pt idx="43">
                  <c:v>17.074999999999999</c:v>
                </c:pt>
                <c:pt idx="44">
                  <c:v>16.608333333333334</c:v>
                </c:pt>
                <c:pt idx="45">
                  <c:v>16.64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45984"/>
        <c:axId val="69961600"/>
      </c:scatterChart>
      <c:valAx>
        <c:axId val="69945984"/>
        <c:scaling>
          <c:orientation val="minMax"/>
          <c:max val="5"/>
          <c:min val="-4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/>
                </a:pPr>
                <a:r>
                  <a:rPr lang="de-DE" sz="1100"/>
                  <a:t>Azimut in Grad</a:t>
                </a:r>
              </a:p>
            </c:rich>
          </c:tx>
          <c:layout>
            <c:manualLayout>
              <c:xMode val="edge"/>
              <c:yMode val="edge"/>
              <c:x val="0.64087330157236144"/>
              <c:y val="0.88345340594107991"/>
            </c:manualLayout>
          </c:layout>
          <c:overlay val="0"/>
          <c:spPr>
            <a:solidFill>
              <a:schemeClr val="bg1"/>
            </a:solidFill>
          </c:spPr>
        </c:title>
        <c:numFmt formatCode="0" sourceLinked="0"/>
        <c:majorTickMark val="out"/>
        <c:minorTickMark val="out"/>
        <c:tickLblPos val="nextTo"/>
        <c:spPr>
          <a:ln w="15875">
            <a:solidFill>
              <a:schemeClr val="tx1"/>
            </a:solidFill>
            <a:tailEnd type="arrow"/>
          </a:ln>
        </c:spPr>
        <c:crossAx val="69961600"/>
        <c:crosses val="autoZero"/>
        <c:crossBetween val="midCat"/>
        <c:majorUnit val="2"/>
        <c:minorUnit val="1"/>
      </c:valAx>
      <c:valAx>
        <c:axId val="69961600"/>
        <c:scaling>
          <c:orientation val="minMax"/>
          <c:max val="7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00" i="1"/>
                </a:pPr>
                <a:r>
                  <a:rPr lang="de-DE" sz="1100" i="1"/>
                  <a:t>h</a:t>
                </a:r>
                <a:r>
                  <a:rPr lang="de-DE" sz="1100" i="1" baseline="-25000"/>
                  <a:t>M  </a:t>
                </a:r>
                <a:r>
                  <a:rPr lang="de-DE" sz="1100" b="1" i="1" u="none" strike="noStrike" baseline="0"/>
                  <a:t>in Grad</a:t>
                </a:r>
                <a:r>
                  <a:rPr lang="de-DE" sz="1100" i="1" baseline="-25000"/>
                  <a:t> </a:t>
                </a:r>
              </a:p>
            </c:rich>
          </c:tx>
          <c:layout>
            <c:manualLayout>
              <c:xMode val="edge"/>
              <c:yMode val="edge"/>
              <c:x val="0.46209007803161778"/>
              <c:y val="0.10474060577138677"/>
            </c:manualLayout>
          </c:layout>
          <c:overlay val="0"/>
          <c:spPr>
            <a:noFill/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ysClr val="windowText" lastClr="000000"/>
            </a:solidFill>
            <a:tailEnd type="arrow"/>
          </a:ln>
        </c:spPr>
        <c:txPr>
          <a:bodyPr/>
          <a:lstStyle/>
          <a:p>
            <a:pPr>
              <a:defRPr sz="900"/>
            </a:pPr>
            <a:endParaRPr lang="de-DE"/>
          </a:p>
        </c:txPr>
        <c:crossAx val="69945984"/>
        <c:crosses val="autoZero"/>
        <c:crossBetween val="midCat"/>
        <c:majorUnit val="10"/>
        <c:minorUnit val="5"/>
      </c:valAx>
      <c:spPr>
        <a:ln>
          <a:solidFill>
            <a:srgbClr val="1F497D">
              <a:lumMod val="40000"/>
              <a:lumOff val="60000"/>
            </a:srgbClr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100"/>
            </a:pPr>
            <a:endParaRPr lang="de-DE"/>
          </a:p>
        </c:txPr>
      </c:legendEntry>
      <c:layout>
        <c:manualLayout>
          <c:xMode val="edge"/>
          <c:yMode val="edge"/>
          <c:x val="0.1416926413446635"/>
          <c:y val="0.94563004390806293"/>
          <c:w val="0.80043198811812422"/>
          <c:h val="5.2134569627394697E-2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123825</xdr:rowOff>
    </xdr:to>
    <xdr:graphicFrame macro="">
      <xdr:nvGraphicFramePr>
        <xdr:cNvPr id="77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0</xdr:colOff>
      <xdr:row>22</xdr:row>
      <xdr:rowOff>123825</xdr:rowOff>
    </xdr:to>
    <xdr:graphicFrame macro="">
      <xdr:nvGraphicFramePr>
        <xdr:cNvPr id="78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266700</xdr:colOff>
      <xdr:row>54</xdr:row>
      <xdr:rowOff>161926</xdr:rowOff>
    </xdr:from>
    <xdr:to>
      <xdr:col>12</xdr:col>
      <xdr:colOff>333375</xdr:colOff>
      <xdr:row>75</xdr:row>
      <xdr:rowOff>85726</xdr:rowOff>
    </xdr:to>
    <xdr:graphicFrame macro="">
      <xdr:nvGraphicFramePr>
        <xdr:cNvPr id="79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57149</xdr:colOff>
      <xdr:row>76</xdr:row>
      <xdr:rowOff>123824</xdr:rowOff>
    </xdr:from>
    <xdr:to>
      <xdr:col>14</xdr:col>
      <xdr:colOff>390524</xdr:colOff>
      <xdr:row>95</xdr:row>
      <xdr:rowOff>19050</xdr:rowOff>
    </xdr:to>
    <xdr:graphicFrame macro="">
      <xdr:nvGraphicFramePr>
        <xdr:cNvPr id="8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247650</xdr:colOff>
      <xdr:row>35</xdr:row>
      <xdr:rowOff>57150</xdr:rowOff>
    </xdr:from>
    <xdr:ext cx="184731" cy="264560"/>
    <xdr:sp macro="" textlink="">
      <xdr:nvSpPr>
        <xdr:cNvPr id="84" name="Textfeld 83"/>
        <xdr:cNvSpPr txBox="1"/>
      </xdr:nvSpPr>
      <xdr:spPr>
        <a:xfrm>
          <a:off x="4019550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13</xdr:col>
      <xdr:colOff>142874</xdr:colOff>
      <xdr:row>55</xdr:row>
      <xdr:rowOff>0</xdr:rowOff>
    </xdr:from>
    <xdr:to>
      <xdr:col>23</xdr:col>
      <xdr:colOff>295275</xdr:colOff>
      <xdr:row>72</xdr:row>
      <xdr:rowOff>85725</xdr:rowOff>
    </xdr:to>
    <xdr:grpSp>
      <xdr:nvGrpSpPr>
        <xdr:cNvPr id="85" name="Gruppieren 84"/>
        <xdr:cNvGrpSpPr/>
      </xdr:nvGrpSpPr>
      <xdr:grpSpPr>
        <a:xfrm>
          <a:off x="4933949" y="10677525"/>
          <a:ext cx="5095876" cy="3324225"/>
          <a:chOff x="9350754" y="10077450"/>
          <a:chExt cx="4572000" cy="3333750"/>
        </a:xfrm>
      </xdr:grpSpPr>
      <xdr:grpSp>
        <xdr:nvGrpSpPr>
          <xdr:cNvPr id="86" name="Gruppieren 35"/>
          <xdr:cNvGrpSpPr/>
        </xdr:nvGrpSpPr>
        <xdr:grpSpPr>
          <a:xfrm>
            <a:off x="9350754" y="10077450"/>
            <a:ext cx="4572000" cy="3333750"/>
            <a:chOff x="2178429" y="1202708"/>
            <a:chExt cx="4572000" cy="3314700"/>
          </a:xfrm>
        </xdr:grpSpPr>
        <xdr:graphicFrame macro="">
          <xdr:nvGraphicFramePr>
            <xdr:cNvPr id="92" name="Diagramm 91"/>
            <xdr:cNvGraphicFramePr/>
          </xdr:nvGraphicFramePr>
          <xdr:xfrm>
            <a:off x="2178429" y="1202708"/>
            <a:ext cx="4572000" cy="33147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sp macro="" textlink="">
          <xdr:nvSpPr>
            <xdr:cNvPr id="90" name="Textfeld 89"/>
            <xdr:cNvSpPr txBox="1"/>
          </xdr:nvSpPr>
          <xdr:spPr>
            <a:xfrm>
              <a:off x="2434565" y="3345725"/>
              <a:ext cx="504825" cy="1714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36000" tIns="0" rIns="0" bIns="0" rtlCol="0" anchor="t"/>
            <a:lstStyle/>
            <a:p>
              <a:r>
                <a:rPr lang="de-DE" sz="1100"/>
                <a:t>1.1.08</a:t>
              </a:r>
            </a:p>
          </xdr:txBody>
        </xdr:sp>
        <xdr:sp macro="" textlink="">
          <xdr:nvSpPr>
            <xdr:cNvPr id="91" name="Textfeld 90"/>
            <xdr:cNvSpPr txBox="1"/>
          </xdr:nvSpPr>
          <xdr:spPr>
            <a:xfrm>
              <a:off x="3118605" y="2479712"/>
              <a:ext cx="581024" cy="17637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36000" tIns="0" rIns="0" bIns="0" rtlCol="0" anchor="t"/>
            <a:lstStyle/>
            <a:p>
              <a:r>
                <a:rPr lang="de-DE" sz="1100"/>
                <a:t>26.12.08</a:t>
              </a:r>
            </a:p>
          </xdr:txBody>
        </xdr:sp>
      </xdr:grpSp>
      <xdr:cxnSp macro="">
        <xdr:nvCxnSpPr>
          <xdr:cNvPr id="87" name="Gerade Verbindung mit Pfeil 86"/>
          <xdr:cNvCxnSpPr/>
        </xdr:nvCxnSpPr>
        <xdr:spPr bwMode="auto">
          <a:xfrm rot="5400000">
            <a:off x="10130758" y="11562255"/>
            <a:ext cx="348303" cy="244381"/>
          </a:xfrm>
          <a:prstGeom prst="straightConnector1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arrow"/>
          </a:ln>
          <a:effectLst/>
        </xdr:spPr>
      </xdr:cxnSp>
      <xdr:cxnSp macro="">
        <xdr:nvCxnSpPr>
          <xdr:cNvPr id="88" name="Gerade Verbindung mit Pfeil 87"/>
          <xdr:cNvCxnSpPr/>
        </xdr:nvCxnSpPr>
        <xdr:spPr bwMode="auto">
          <a:xfrm rot="5400000" flipH="1" flipV="1">
            <a:off x="9944319" y="12111177"/>
            <a:ext cx="152397" cy="142875"/>
          </a:xfrm>
          <a:prstGeom prst="straightConnector1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arrow"/>
          </a:ln>
          <a:effectLst/>
        </xdr:spPr>
      </xdr:cxnSp>
    </xdr:grpSp>
    <xdr:clientData/>
  </xdr:twoCellAnchor>
  <xdr:oneCellAnchor>
    <xdr:from>
      <xdr:col>0</xdr:col>
      <xdr:colOff>0</xdr:colOff>
      <xdr:row>122</xdr:row>
      <xdr:rowOff>0</xdr:rowOff>
    </xdr:from>
    <xdr:ext cx="184731" cy="264560"/>
    <xdr:sp macro="" textlink="">
      <xdr:nvSpPr>
        <xdr:cNvPr id="118" name="Textfeld 117"/>
        <xdr:cNvSpPr txBox="1"/>
      </xdr:nvSpPr>
      <xdr:spPr>
        <a:xfrm>
          <a:off x="0" y="2627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23</xdr:col>
      <xdr:colOff>209550</xdr:colOff>
      <xdr:row>54</xdr:row>
      <xdr:rowOff>142875</xdr:rowOff>
    </xdr:from>
    <xdr:to>
      <xdr:col>32</xdr:col>
      <xdr:colOff>66675</xdr:colOff>
      <xdr:row>73</xdr:row>
      <xdr:rowOff>161927</xdr:rowOff>
    </xdr:to>
    <xdr:graphicFrame macro="">
      <xdr:nvGraphicFramePr>
        <xdr:cNvPr id="66" name="Diagramm 6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10</xdr:col>
      <xdr:colOff>247650</xdr:colOff>
      <xdr:row>164</xdr:row>
      <xdr:rowOff>0</xdr:rowOff>
    </xdr:from>
    <xdr:ext cx="184731" cy="264560"/>
    <xdr:sp macro="" textlink="">
      <xdr:nvSpPr>
        <xdr:cNvPr id="67" name="Textfeld 66"/>
        <xdr:cNvSpPr txBox="1"/>
      </xdr:nvSpPr>
      <xdr:spPr>
        <a:xfrm>
          <a:off x="40290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3</xdr:col>
      <xdr:colOff>238125</xdr:colOff>
      <xdr:row>117</xdr:row>
      <xdr:rowOff>28575</xdr:rowOff>
    </xdr:from>
    <xdr:to>
      <xdr:col>22</xdr:col>
      <xdr:colOff>66675</xdr:colOff>
      <xdr:row>133</xdr:row>
      <xdr:rowOff>139455</xdr:rowOff>
    </xdr:to>
    <xdr:grpSp>
      <xdr:nvGrpSpPr>
        <xdr:cNvPr id="5" name="Gruppieren 4"/>
        <xdr:cNvGrpSpPr/>
      </xdr:nvGrpSpPr>
      <xdr:grpSpPr>
        <a:xfrm>
          <a:off x="1228725" y="22517100"/>
          <a:ext cx="8077200" cy="3158880"/>
          <a:chOff x="504825" y="32727900"/>
          <a:chExt cx="8458200" cy="3158880"/>
        </a:xfrm>
      </xdr:grpSpPr>
      <xdr:grpSp>
        <xdr:nvGrpSpPr>
          <xdr:cNvPr id="95" name="Gruppieren 94"/>
          <xdr:cNvGrpSpPr/>
        </xdr:nvGrpSpPr>
        <xdr:grpSpPr>
          <a:xfrm>
            <a:off x="504825" y="32727900"/>
            <a:ext cx="8458200" cy="3158880"/>
            <a:chOff x="200025" y="32423100"/>
            <a:chExt cx="8458200" cy="3158880"/>
          </a:xfrm>
        </xdr:grpSpPr>
        <xdr:grpSp>
          <xdr:nvGrpSpPr>
            <xdr:cNvPr id="96" name="Gruppieren 95"/>
            <xdr:cNvGrpSpPr/>
          </xdr:nvGrpSpPr>
          <xdr:grpSpPr>
            <a:xfrm>
              <a:off x="200025" y="32423100"/>
              <a:ext cx="8458200" cy="3158880"/>
              <a:chOff x="200025" y="32432625"/>
              <a:chExt cx="8286750" cy="3158880"/>
            </a:xfrm>
          </xdr:grpSpPr>
          <xdr:grpSp>
            <xdr:nvGrpSpPr>
              <xdr:cNvPr id="100" name="Gruppieren 81"/>
              <xdr:cNvGrpSpPr/>
            </xdr:nvGrpSpPr>
            <xdr:grpSpPr>
              <a:xfrm>
                <a:off x="200025" y="32432625"/>
                <a:ext cx="8286750" cy="3158880"/>
                <a:chOff x="76200" y="15878175"/>
                <a:chExt cx="7896225" cy="2663580"/>
              </a:xfrm>
            </xdr:grpSpPr>
            <xdr:grpSp>
              <xdr:nvGrpSpPr>
                <xdr:cNvPr id="102" name="Gruppieren 80"/>
                <xdr:cNvGrpSpPr/>
              </xdr:nvGrpSpPr>
              <xdr:grpSpPr>
                <a:xfrm>
                  <a:off x="76200" y="15878175"/>
                  <a:ext cx="7896225" cy="2663580"/>
                  <a:chOff x="76200" y="15878175"/>
                  <a:chExt cx="7896225" cy="2663580"/>
                </a:xfrm>
              </xdr:grpSpPr>
              <xdr:grpSp>
                <xdr:nvGrpSpPr>
                  <xdr:cNvPr id="104" name="Gruppieren 79"/>
                  <xdr:cNvGrpSpPr/>
                </xdr:nvGrpSpPr>
                <xdr:grpSpPr>
                  <a:xfrm>
                    <a:off x="76200" y="15878175"/>
                    <a:ext cx="7896225" cy="2663580"/>
                    <a:chOff x="180975" y="16964025"/>
                    <a:chExt cx="7896225" cy="2663580"/>
                  </a:xfrm>
                </xdr:grpSpPr>
                <xdr:grpSp>
                  <xdr:nvGrpSpPr>
                    <xdr:cNvPr id="106" name="Gruppieren 105"/>
                    <xdr:cNvGrpSpPr/>
                  </xdr:nvGrpSpPr>
                  <xdr:grpSpPr>
                    <a:xfrm>
                      <a:off x="180975" y="16964025"/>
                      <a:ext cx="7896225" cy="2663580"/>
                      <a:chOff x="238125" y="18402300"/>
                      <a:chExt cx="7896225" cy="2663580"/>
                    </a:xfrm>
                  </xdr:grpSpPr>
                  <xdr:grpSp>
                    <xdr:nvGrpSpPr>
                      <xdr:cNvPr id="108" name="Gruppieren 67"/>
                      <xdr:cNvGrpSpPr/>
                    </xdr:nvGrpSpPr>
                    <xdr:grpSpPr>
                      <a:xfrm>
                        <a:off x="238125" y="18402300"/>
                        <a:ext cx="7896225" cy="2663580"/>
                        <a:chOff x="238125" y="18402300"/>
                        <a:chExt cx="7896225" cy="2663580"/>
                      </a:xfrm>
                    </xdr:grpSpPr>
                    <xdr:grpSp>
                      <xdr:nvGrpSpPr>
                        <xdr:cNvPr id="110" name="Gruppieren 66"/>
                        <xdr:cNvGrpSpPr/>
                      </xdr:nvGrpSpPr>
                      <xdr:grpSpPr>
                        <a:xfrm>
                          <a:off x="238125" y="18402300"/>
                          <a:ext cx="7896225" cy="2663580"/>
                          <a:chOff x="238125" y="18402300"/>
                          <a:chExt cx="7896225" cy="2663580"/>
                        </a:xfrm>
                      </xdr:grpSpPr>
                      <xdr:grpSp>
                        <xdr:nvGrpSpPr>
                          <xdr:cNvPr id="113" name="Gruppieren 65"/>
                          <xdr:cNvGrpSpPr/>
                        </xdr:nvGrpSpPr>
                        <xdr:grpSpPr>
                          <a:xfrm>
                            <a:off x="238125" y="18402300"/>
                            <a:ext cx="7896225" cy="2663580"/>
                            <a:chOff x="238125" y="18402300"/>
                            <a:chExt cx="7896225" cy="2663580"/>
                          </a:xfrm>
                        </xdr:grpSpPr>
                        <xdr:graphicFrame macro="">
                          <xdr:nvGraphicFramePr>
                            <xdr:cNvPr id="119" name="Diagramm 118"/>
                            <xdr:cNvGraphicFramePr/>
                          </xdr:nvGraphicFramePr>
                          <xdr:xfrm>
                            <a:off x="238125" y="18402300"/>
                            <a:ext cx="7896225" cy="2663580"/>
                          </xdr:xfrm>
                          <a:graphic>
                            <a:graphicData uri="http://schemas.openxmlformats.org/drawingml/2006/chart">
                              <c:chart xmlns:c="http://schemas.openxmlformats.org/drawingml/2006/chart" xmlns:r="http://schemas.openxmlformats.org/officeDocument/2006/relationships" r:id="rId7"/>
                            </a:graphicData>
                          </a:graphic>
                        </xdr:graphicFrame>
                        <xdr:sp macro="" textlink="">
                          <xdr:nvSpPr>
                            <xdr:cNvPr id="120" name="Ellipse 119"/>
                            <xdr:cNvSpPr/>
                          </xdr:nvSpPr>
                          <xdr:spPr>
                            <a:xfrm>
                              <a:off x="4428912" y="19771311"/>
                              <a:ext cx="180975" cy="171450"/>
                            </a:xfrm>
                            <a:prstGeom prst="ellipse">
                              <a:avLst/>
                            </a:prstGeom>
                            <a:solidFill>
                              <a:srgbClr val="FFFF00"/>
                            </a:solidFill>
                            <a:ln w="19050">
                              <a:solidFill>
                                <a:schemeClr val="bg1">
                                  <a:lumMod val="65000"/>
                                </a:schemeClr>
                              </a:solidFill>
                            </a:ln>
                            <a:scene3d>
                              <a:camera prst="orthographicFront"/>
                              <a:lightRig rig="threePt" dir="t"/>
                            </a:scene3d>
                            <a:sp3d>
                              <a:bevelT/>
                            </a:sp3d>
                          </xdr:spPr>
                          <xdr:style>
                            <a:lnRef idx="2">
                              <a:schemeClr val="accent1">
                                <a:shade val="50000"/>
                              </a:schemeClr>
                            </a:lnRef>
                            <a:fillRef idx="1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lt1"/>
                            </a:fontRef>
                          </xdr:style>
                          <xdr:txBody>
                            <a:bodyPr vertOverflow="clip" rtlCol="0" anchor="ctr"/>
                            <a:lstStyle/>
                            <a:p>
                              <a:pPr algn="ctr"/>
                              <a:endParaRPr lang="de-DE" sz="1100"/>
                            </a:p>
                          </xdr:txBody>
                        </xdr:sp>
                      </xdr:grpSp>
                      <xdr:cxnSp macro="">
                        <xdr:nvCxnSpPr>
                          <xdr:cNvPr id="117" name="Gerade Verbindung 116"/>
                          <xdr:cNvCxnSpPr/>
                        </xdr:nvCxnSpPr>
                        <xdr:spPr>
                          <a:xfrm>
                            <a:off x="2043598" y="18779781"/>
                            <a:ext cx="5376" cy="1976688"/>
                          </a:xfrm>
                          <a:prstGeom prst="line">
                            <a:avLst/>
                          </a:prstGeom>
                          <a:ln w="19050">
                            <a:solidFill>
                              <a:schemeClr val="tx1"/>
                            </a:solidFill>
                            <a:prstDash val="dash"/>
                          </a:ln>
                          <a:scene3d>
                            <a:camera prst="orthographicFront"/>
                            <a:lightRig rig="threePt" dir="t"/>
                          </a:scene3d>
                          <a:sp3d>
                            <a:bevelT/>
                          </a:sp3d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  <xdr:cxnSp macro="">
                      <xdr:nvCxnSpPr>
                        <xdr:cNvPr id="112" name="Gerade Verbindung mit Pfeil 111"/>
                        <xdr:cNvCxnSpPr/>
                      </xdr:nvCxnSpPr>
                      <xdr:spPr>
                        <a:xfrm flipH="1">
                          <a:off x="2052124" y="19992540"/>
                          <a:ext cx="4570562" cy="32125"/>
                        </a:xfrm>
                        <a:prstGeom prst="straightConnector1">
                          <a:avLst/>
                        </a:prstGeom>
                        <a:ln w="19050">
                          <a:solidFill>
                            <a:srgbClr val="C00000"/>
                          </a:solidFill>
                          <a:prstDash val="dash"/>
                          <a:headEnd type="arrow" w="med" len="med"/>
                          <a:tailEnd type="none" w="med" len="med"/>
                        </a:ln>
                        <a:effectLst>
                          <a:outerShdw blurRad="50800" dist="38100" dir="2700000" algn="tl" rotWithShape="0">
                            <a:prstClr val="black">
                              <a:alpha val="40000"/>
                            </a:prstClr>
                          </a:outerShdw>
                          <a:reflection blurRad="6350" stA="52000" endA="300" endPos="35000" dir="5400000" sy="-100000" algn="bl" rotWithShape="0"/>
                        </a:effectLst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cxnSp macro="">
                    <xdr:nvCxnSpPr>
                      <xdr:cNvPr id="109" name="Gerade Verbindung mit Pfeil 108"/>
                      <xdr:cNvCxnSpPr/>
                    </xdr:nvCxnSpPr>
                    <xdr:spPr>
                      <a:xfrm flipV="1">
                        <a:off x="4533031" y="20482463"/>
                        <a:ext cx="2098546" cy="8032"/>
                      </a:xfrm>
                      <a:prstGeom prst="straightConnector1">
                        <a:avLst/>
                      </a:prstGeom>
                      <a:ln w="19050">
                        <a:solidFill>
                          <a:schemeClr val="accent3">
                            <a:lumMod val="50000"/>
                          </a:schemeClr>
                        </a:solidFill>
                        <a:prstDash val="dash"/>
                        <a:headEnd type="arrow" w="med" len="med"/>
                        <a:tailEnd type="none" w="med" len="med"/>
                      </a:ln>
                      <a:effectLst>
                        <a:outerShdw blurRad="50800" dist="38100" dir="2700000" algn="tl" rotWithShape="0">
                          <a:prstClr val="black">
                            <a:alpha val="40000"/>
                          </a:prstClr>
                        </a:outerShdw>
                        <a:reflection blurRad="6350" stA="52000" endA="300" endPos="35000" dir="5400000" sy="-100000" algn="bl" rotWithShape="0"/>
                      </a:effectLst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107" name="Gerade Verbindung 106"/>
                    <xdr:cNvCxnSpPr/>
                  </xdr:nvCxnSpPr>
                  <xdr:spPr>
                    <a:xfrm>
                      <a:off x="4462282" y="18511023"/>
                      <a:ext cx="4707" cy="725921"/>
                    </a:xfrm>
                    <a:prstGeom prst="line">
                      <a:avLst/>
                    </a:prstGeom>
                    <a:ln w="19050">
                      <a:solidFill>
                        <a:schemeClr val="tx1"/>
                      </a:solidFill>
                      <a:prstDash val="dash"/>
                    </a:ln>
                    <a:scene3d>
                      <a:camera prst="orthographicFront"/>
                      <a:lightRig rig="threePt" dir="t"/>
                    </a:scene3d>
                    <a:sp3d>
                      <a:bevelT/>
                    </a:sp3d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105" name="Gerade Verbindung mit Pfeil 104"/>
                  <xdr:cNvCxnSpPr/>
                </xdr:nvCxnSpPr>
                <xdr:spPr>
                  <a:xfrm flipH="1">
                    <a:off x="1905899" y="17797708"/>
                    <a:ext cx="2447423" cy="8031"/>
                  </a:xfrm>
                  <a:prstGeom prst="straightConnector1">
                    <a:avLst/>
                  </a:prstGeom>
                  <a:ln w="19050">
                    <a:solidFill>
                      <a:schemeClr val="tx2"/>
                    </a:solidFill>
                    <a:prstDash val="dash"/>
                    <a:headEnd type="arrow" w="med" len="med"/>
                    <a:tailEnd type="none" w="med" len="med"/>
                  </a:ln>
                  <a:effectLst>
                    <a:outerShdw blurRad="50800" dist="38100" dir="2700000" algn="tl" rotWithShape="0">
                      <a:prstClr val="black">
                        <a:alpha val="40000"/>
                      </a:prstClr>
                    </a:outerShdw>
                    <a:reflection blurRad="6350" stA="52000" endA="300" endPos="35000" dir="5400000" sy="-100000" algn="bl" rotWithShape="0"/>
                  </a:effectLst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103" name="Textfeld 102"/>
                <xdr:cNvSpPr txBox="1"/>
              </xdr:nvSpPr>
              <xdr:spPr>
                <a:xfrm>
                  <a:off x="5128132" y="17161233"/>
                  <a:ext cx="1132404" cy="299154"/>
                </a:xfrm>
                <a:prstGeom prst="rect">
                  <a:avLst/>
                </a:prstGeom>
                <a:solidFill>
                  <a:schemeClr val="accent2">
                    <a:lumMod val="20000"/>
                    <a:lumOff val="80000"/>
                  </a:schemeClr>
                </a:solidFill>
                <a:ln w="9525" cmpd="sng">
                  <a:solidFill>
                    <a:srgbClr val="C00000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lIns="36000" tIns="0" rIns="0" bIns="0" rtlCol="0" anchor="t"/>
                <a:lstStyle/>
                <a:p>
                  <a:r>
                    <a:rPr lang="el-GR" sz="1050" b="1" i="1">
                      <a:latin typeface="Times New Roman"/>
                      <a:cs typeface="Times New Roman"/>
                    </a:rPr>
                    <a:t>τ</a:t>
                  </a:r>
                  <a:r>
                    <a:rPr lang="de-DE" sz="1050" b="1">
                      <a:latin typeface="Times New Roman"/>
                      <a:cs typeface="Times New Roman"/>
                    </a:rPr>
                    <a:t> (Frühlingspunkt)   </a:t>
                  </a:r>
                </a:p>
                <a:p>
                  <a:r>
                    <a:rPr lang="de-DE" sz="1050" b="1">
                      <a:latin typeface="Times New Roman"/>
                      <a:cs typeface="Times New Roman"/>
                    </a:rPr>
                    <a:t>    = Sternzeit  </a:t>
                  </a:r>
                  <a:r>
                    <a:rPr lang="el-GR" sz="1050" b="1">
                      <a:latin typeface="Times New Roman"/>
                      <a:cs typeface="Times New Roman"/>
                    </a:rPr>
                    <a:t>ϑ</a:t>
                  </a:r>
                  <a:endParaRPr lang="de-DE" sz="1050" b="1"/>
                </a:p>
              </xdr:txBody>
            </xdr:sp>
          </xdr:grpSp>
          <xdr:sp macro="" textlink="">
            <xdr:nvSpPr>
              <xdr:cNvPr id="101" name="Textfeld 100"/>
              <xdr:cNvSpPr txBox="1"/>
            </xdr:nvSpPr>
            <xdr:spPr>
              <a:xfrm>
                <a:off x="1578563" y="33603654"/>
                <a:ext cx="1047763" cy="543471"/>
              </a:xfrm>
              <a:prstGeom prst="rect">
                <a:avLst/>
              </a:prstGeom>
              <a:solidFill>
                <a:schemeClr val="lt1"/>
              </a:solidFill>
              <a:ln w="12700" cmpd="sng">
                <a:solidFill>
                  <a:schemeClr val="tx1"/>
                </a:solidFill>
              </a:ln>
              <a:effectLst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lIns="36000" tIns="0" rIns="0" bIns="0" rtlCol="0" anchor="t"/>
              <a:lstStyle/>
              <a:p>
                <a:r>
                  <a:rPr lang="de-DE" sz="1100"/>
                  <a:t>Meridian eines willkürlich gewählten</a:t>
                </a:r>
                <a:r>
                  <a:rPr lang="de-DE" sz="1100" baseline="0"/>
                  <a:t> Ortes</a:t>
                </a:r>
                <a:endParaRPr lang="de-DE" sz="1100"/>
              </a:p>
            </xdr:txBody>
          </xdr:sp>
        </xdr:grpSp>
        <xdr:sp macro="" textlink="">
          <xdr:nvSpPr>
            <xdr:cNvPr id="97" name="Textfeld 96"/>
            <xdr:cNvSpPr txBox="1"/>
          </xdr:nvSpPr>
          <xdr:spPr>
            <a:xfrm>
              <a:off x="6153151" y="35052001"/>
              <a:ext cx="533400" cy="20002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lang="de-DE" sz="1100"/>
                <a:t>Äquator</a:t>
              </a:r>
            </a:p>
          </xdr:txBody>
        </xdr:sp>
      </xdr:grpSp>
      <xdr:sp macro="" textlink="">
        <xdr:nvSpPr>
          <xdr:cNvPr id="121" name="Textfeld 120"/>
          <xdr:cNvSpPr txBox="1"/>
        </xdr:nvSpPr>
        <xdr:spPr>
          <a:xfrm rot="984064">
            <a:off x="3376595" y="33780171"/>
            <a:ext cx="563842" cy="1858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lang="de-DE" sz="1200" b="1">
                <a:solidFill>
                  <a:schemeClr val="tx2"/>
                </a:solidFill>
              </a:rPr>
              <a:t>Ekliptik</a:t>
            </a:r>
          </a:p>
        </xdr:txBody>
      </xdr:sp>
    </xdr:grpSp>
    <xdr:clientData/>
  </xdr:twoCellAnchor>
  <xdr:twoCellAnchor>
    <xdr:from>
      <xdr:col>3</xdr:col>
      <xdr:colOff>295275</xdr:colOff>
      <xdr:row>139</xdr:row>
      <xdr:rowOff>9525</xdr:rowOff>
    </xdr:from>
    <xdr:to>
      <xdr:col>20</xdr:col>
      <xdr:colOff>381000</xdr:colOff>
      <xdr:row>165</xdr:row>
      <xdr:rowOff>38100</xdr:rowOff>
    </xdr:to>
    <xdr:graphicFrame macro="">
      <xdr:nvGraphicFramePr>
        <xdr:cNvPr id="70" name="Diagramm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285750</xdr:colOff>
      <xdr:row>73</xdr:row>
      <xdr:rowOff>142876</xdr:rowOff>
    </xdr:from>
    <xdr:to>
      <xdr:col>21</xdr:col>
      <xdr:colOff>733425</xdr:colOff>
      <xdr:row>116</xdr:row>
      <xdr:rowOff>95251</xdr:rowOff>
    </xdr:to>
    <xdr:grpSp>
      <xdr:nvGrpSpPr>
        <xdr:cNvPr id="2" name="Gruppieren 1"/>
        <xdr:cNvGrpSpPr/>
      </xdr:nvGrpSpPr>
      <xdr:grpSpPr>
        <a:xfrm>
          <a:off x="5991225" y="14249401"/>
          <a:ext cx="3228975" cy="8143875"/>
          <a:chOff x="4781550" y="14439901"/>
          <a:chExt cx="3228975" cy="8143875"/>
        </a:xfrm>
      </xdr:grpSpPr>
      <xdr:grpSp>
        <xdr:nvGrpSpPr>
          <xdr:cNvPr id="111" name="Gruppieren 42"/>
          <xdr:cNvGrpSpPr/>
        </xdr:nvGrpSpPr>
        <xdr:grpSpPr>
          <a:xfrm>
            <a:off x="4781550" y="14439901"/>
            <a:ext cx="3228975" cy="8143875"/>
            <a:chOff x="5771008" y="13962994"/>
            <a:chExt cx="2609850" cy="4448174"/>
          </a:xfrm>
        </xdr:grpSpPr>
        <xdr:graphicFrame macro="">
          <xdr:nvGraphicFramePr>
            <xdr:cNvPr id="116" name="Diagramm 115"/>
            <xdr:cNvGraphicFramePr/>
          </xdr:nvGraphicFramePr>
          <xdr:xfrm>
            <a:off x="5771008" y="13962994"/>
            <a:ext cx="2609850" cy="44481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9"/>
            </a:graphicData>
          </a:graphic>
        </xdr:graphicFrame>
        <xdr:sp macro="" textlink="">
          <xdr:nvSpPr>
            <xdr:cNvPr id="114" name="Textfeld 113"/>
            <xdr:cNvSpPr txBox="1"/>
          </xdr:nvSpPr>
          <xdr:spPr>
            <a:xfrm>
              <a:off x="6080592" y="17907466"/>
              <a:ext cx="763036" cy="9932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36000" tIns="0" rIns="0" bIns="0" rtlCol="0" anchor="t"/>
            <a:lstStyle/>
            <a:p>
              <a:r>
                <a:rPr lang="de-DE" sz="1100"/>
                <a:t>Horizontlinie</a:t>
              </a:r>
            </a:p>
          </xdr:txBody>
        </xdr:sp>
        <xdr:sp macro="" textlink="">
          <xdr:nvSpPr>
            <xdr:cNvPr id="115" name="Textfeld 114"/>
            <xdr:cNvSpPr txBox="1"/>
          </xdr:nvSpPr>
          <xdr:spPr>
            <a:xfrm rot="16200000">
              <a:off x="6794142" y="16597237"/>
              <a:ext cx="388590" cy="25449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36000" tIns="0" rIns="0" bIns="0" rtlCol="0" anchor="t"/>
            <a:lstStyle/>
            <a:p>
              <a:r>
                <a:rPr lang="de-DE" sz="1100"/>
                <a:t>Meridian</a:t>
              </a:r>
            </a:p>
          </xdr:txBody>
        </xdr:sp>
      </xdr:grpSp>
      <xdr:sp macro="" textlink="">
        <xdr:nvSpPr>
          <xdr:cNvPr id="7" name="Freihandform 6"/>
          <xdr:cNvSpPr/>
        </xdr:nvSpPr>
        <xdr:spPr>
          <a:xfrm>
            <a:off x="5487268" y="19935583"/>
            <a:ext cx="542057" cy="276707"/>
          </a:xfrm>
          <a:custGeom>
            <a:avLst/>
            <a:gdLst>
              <a:gd name="connsiteX0" fmla="*/ 171450 w 171450"/>
              <a:gd name="connsiteY0" fmla="*/ 114300 h 114300"/>
              <a:gd name="connsiteX1" fmla="*/ 76200 w 171450"/>
              <a:gd name="connsiteY1" fmla="*/ 66675 h 114300"/>
              <a:gd name="connsiteX2" fmla="*/ 0 w 171450"/>
              <a:gd name="connsiteY2" fmla="*/ 0 h 114300"/>
              <a:gd name="connsiteX3" fmla="*/ 0 w 171450"/>
              <a:gd name="connsiteY3" fmla="*/ 0 h 114300"/>
              <a:gd name="connsiteX4" fmla="*/ 0 w 171450"/>
              <a:gd name="connsiteY4" fmla="*/ 0 h 1143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71450" h="114300">
                <a:moveTo>
                  <a:pt x="171450" y="114300"/>
                </a:moveTo>
                <a:cubicBezTo>
                  <a:pt x="138112" y="100012"/>
                  <a:pt x="104775" y="85725"/>
                  <a:pt x="76200" y="66675"/>
                </a:cubicBezTo>
                <a:cubicBezTo>
                  <a:pt x="47625" y="47625"/>
                  <a:pt x="0" y="0"/>
                  <a:pt x="0" y="0"/>
                </a:cubicBezTo>
                <a:lnTo>
                  <a:pt x="0" y="0"/>
                </a:lnTo>
                <a:lnTo>
                  <a:pt x="0" y="0"/>
                </a:lnTo>
              </a:path>
            </a:pathLst>
          </a:custGeom>
          <a:noFill/>
          <a:ln>
            <a:headEnd type="none" w="med" len="med"/>
            <a:tailEnd type="triangle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0.00511</cdr:x>
      <cdr:y>0.00821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0.26048</cdr:x>
      <cdr:y>0.31527</cdr:y>
    </cdr:from>
    <cdr:to>
      <cdr:x>0.3079</cdr:x>
      <cdr:y>0.37489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1203325" y="1108075"/>
          <a:ext cx="2190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400" b="1">
              <a:solidFill>
                <a:schemeClr val="tx2">
                  <a:lumMod val="75000"/>
                </a:schemeClr>
              </a:solidFill>
            </a:rPr>
            <a:t>2</a:t>
          </a:r>
        </a:p>
      </cdr:txBody>
    </cdr:sp>
  </cdr:relSizeAnchor>
  <cdr:relSizeAnchor xmlns:cdr="http://schemas.openxmlformats.org/drawingml/2006/chartDrawing">
    <cdr:from>
      <cdr:x>0.57938</cdr:x>
      <cdr:y>0.18428</cdr:y>
    </cdr:from>
    <cdr:to>
      <cdr:x>0.7134</cdr:x>
      <cdr:y>0.38211</cdr:y>
    </cdr:to>
    <cdr:grpSp>
      <cdr:nvGrpSpPr>
        <cdr:cNvPr id="6" name="Gruppieren 5"/>
        <cdr:cNvGrpSpPr/>
      </cdr:nvGrpSpPr>
      <cdr:grpSpPr>
        <a:xfrm xmlns:a="http://schemas.openxmlformats.org/drawingml/2006/main">
          <a:off x="2676518" y="647694"/>
          <a:ext cx="619122" cy="695318"/>
          <a:chOff x="2676526" y="647700"/>
          <a:chExt cx="619124" cy="695326"/>
        </a:xfrm>
      </cdr:grpSpPr>
      <cdr:sp macro="" textlink="">
        <cdr:nvSpPr>
          <cdr:cNvPr id="2" name="Textfeld 1"/>
          <cdr:cNvSpPr txBox="1"/>
        </cdr:nvSpPr>
        <cdr:spPr>
          <a:xfrm xmlns:a="http://schemas.openxmlformats.org/drawingml/2006/main">
            <a:off x="2676526" y="1133476"/>
            <a:ext cx="219075" cy="20955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de-DE" sz="1400" b="1">
                <a:solidFill>
                  <a:srgbClr val="C00000"/>
                </a:solidFill>
              </a:rPr>
              <a:t>1</a:t>
            </a:r>
          </a:p>
        </cdr:txBody>
      </cdr:sp>
      <cdr:sp macro="" textlink="">
        <cdr:nvSpPr>
          <cdr:cNvPr id="5" name="Textfeld 1"/>
          <cdr:cNvSpPr txBox="1"/>
        </cdr:nvSpPr>
        <cdr:spPr>
          <a:xfrm xmlns:a="http://schemas.openxmlformats.org/drawingml/2006/main">
            <a:off x="3171826" y="647700"/>
            <a:ext cx="123824" cy="24765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DE" sz="1400" b="1">
                <a:solidFill>
                  <a:sysClr val="windowText" lastClr="000000"/>
                </a:solidFill>
              </a:rPr>
              <a:t>3</a:t>
            </a:r>
          </a:p>
        </cdr:txBody>
      </cdr:sp>
    </cdr:grp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0.83222</cdr:x>
      <cdr:y>0.67814</cdr:y>
    </cdr:from>
    <cdr:to>
      <cdr:x>0.93521</cdr:x>
      <cdr:y>0.73926</cdr:y>
    </cdr:to>
    <cdr:sp macro="" textlink="">
      <cdr:nvSpPr>
        <cdr:cNvPr id="3" name="Textfeld 33"/>
        <cdr:cNvSpPr txBox="1"/>
      </cdr:nvSpPr>
      <cdr:spPr>
        <a:xfrm xmlns:a="http://schemas.openxmlformats.org/drawingml/2006/main">
          <a:off x="3670153" y="2254290"/>
          <a:ext cx="454173" cy="20316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000" tIns="0" rIns="0" bIns="0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de-DE" sz="1100"/>
            <a:t>3.7.08</a:t>
          </a:r>
        </a:p>
      </cdr:txBody>
    </cdr:sp>
  </cdr:relSizeAnchor>
  <cdr:relSizeAnchor xmlns:cdr="http://schemas.openxmlformats.org/drawingml/2006/chartDrawing">
    <cdr:from>
      <cdr:x>0.84776</cdr:x>
      <cdr:y>0.62068</cdr:y>
    </cdr:from>
    <cdr:to>
      <cdr:x>0.87693</cdr:x>
      <cdr:y>0.67528</cdr:y>
    </cdr:to>
    <cdr:sp macro="" textlink="">
      <cdr:nvSpPr>
        <cdr:cNvPr id="5" name="Gerade Verbindung mit Pfeil 4"/>
        <cdr:cNvSpPr/>
      </cdr:nvSpPr>
      <cdr:spPr bwMode="auto">
        <a:xfrm xmlns:a="http://schemas.openxmlformats.org/drawingml/2006/main" rot="16200000" flipV="1">
          <a:off x="3580846" y="2091920"/>
          <a:ext cx="181502" cy="124196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0.3369</cdr:x>
      <cdr:y>0.64829</cdr:y>
    </cdr:from>
    <cdr:to>
      <cdr:x>0.41685</cdr:x>
      <cdr:y>0.71344</cdr:y>
    </cdr:to>
    <cdr:sp macro="" textlink="">
      <cdr:nvSpPr>
        <cdr:cNvPr id="14" name="Textfeld 13"/>
        <cdr:cNvSpPr txBox="1"/>
      </cdr:nvSpPr>
      <cdr:spPr>
        <a:xfrm xmlns:a="http://schemas.openxmlformats.org/drawingml/2006/main">
          <a:off x="2849568" y="2047883"/>
          <a:ext cx="676233" cy="20580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/>
          </a:solidFill>
        </a:ln>
      </cdr:spPr>
      <cdr:txBody>
        <a:bodyPr xmlns:a="http://schemas.openxmlformats.org/drawingml/2006/main" vertOverflow="clip" wrap="square" lIns="36000" tIns="0" rIns="0" bIns="0" rtlCol="0"/>
        <a:lstStyle xmlns:a="http://schemas.openxmlformats.org/drawingml/2006/main"/>
        <a:p xmlns:a="http://schemas.openxmlformats.org/drawingml/2006/main">
          <a:r>
            <a:rPr lang="el-GR" sz="1100" b="1">
              <a:latin typeface="Times New Roman"/>
              <a:cs typeface="Times New Roman"/>
            </a:rPr>
            <a:t>τ</a:t>
          </a:r>
          <a:r>
            <a:rPr lang="de-DE" sz="1100" b="1">
              <a:latin typeface="Times New Roman"/>
              <a:cs typeface="Times New Roman"/>
            </a:rPr>
            <a:t> (Sonne)</a:t>
          </a:r>
          <a:endParaRPr lang="de-DE" sz="1100" b="1"/>
        </a:p>
      </cdr:txBody>
    </cdr:sp>
  </cdr:relSizeAnchor>
  <cdr:relSizeAnchor xmlns:cdr="http://schemas.openxmlformats.org/drawingml/2006/chartDrawing">
    <cdr:from>
      <cdr:x>0.58647</cdr:x>
      <cdr:y>0.71519</cdr:y>
    </cdr:from>
    <cdr:to>
      <cdr:x>0.67421</cdr:x>
      <cdr:y>0.77191</cdr:y>
    </cdr:to>
    <cdr:sp macro="" textlink="">
      <cdr:nvSpPr>
        <cdr:cNvPr id="16" name="Textfeld 15"/>
        <cdr:cNvSpPr txBox="1"/>
      </cdr:nvSpPr>
      <cdr:spPr>
        <a:xfrm xmlns:a="http://schemas.openxmlformats.org/drawingml/2006/main">
          <a:off x="4960519" y="2259212"/>
          <a:ext cx="742122" cy="17917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lumMod val="20000"/>
            <a:lumOff val="80000"/>
          </a:schemeClr>
        </a:solidFill>
        <a:ln xmlns:a="http://schemas.openxmlformats.org/drawingml/2006/main">
          <a:solidFill>
            <a:schemeClr val="accent3">
              <a:lumMod val="75000"/>
            </a:schemeClr>
          </a:solidFill>
        </a:ln>
      </cdr:spPr>
      <cdr:txBody>
        <a:bodyPr xmlns:a="http://schemas.openxmlformats.org/drawingml/2006/main" vertOverflow="clip" wrap="square" lIns="36000" tIns="0" rIns="0" bIns="0" rtlCol="0"/>
        <a:lstStyle xmlns:a="http://schemas.openxmlformats.org/drawingml/2006/main"/>
        <a:p xmlns:a="http://schemas.openxmlformats.org/drawingml/2006/main">
          <a:r>
            <a:rPr lang="el-GR" sz="1100" b="1" i="1">
              <a:latin typeface="Times New Roman"/>
              <a:cs typeface="Times New Roman"/>
            </a:rPr>
            <a:t>α</a:t>
          </a:r>
          <a:r>
            <a:rPr lang="de-DE" sz="1100" b="1">
              <a:latin typeface="Times New Roman"/>
              <a:cs typeface="Times New Roman"/>
            </a:rPr>
            <a:t> (Sonne)</a:t>
          </a:r>
          <a:endParaRPr lang="de-DE" sz="1100" b="1"/>
        </a:p>
      </cdr:txBody>
    </cdr:sp>
  </cdr:relSizeAnchor>
  <cdr:relSizeAnchor xmlns:cdr="http://schemas.openxmlformats.org/drawingml/2006/chartDrawing">
    <cdr:from>
      <cdr:x>0.95974</cdr:x>
      <cdr:y>0.84429</cdr:y>
    </cdr:from>
    <cdr:to>
      <cdr:x>0.98423</cdr:x>
      <cdr:y>0.89253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8117681" y="2667011"/>
          <a:ext cx="207142" cy="15238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de-DE" sz="1100"/>
            <a:t> 23</a:t>
          </a:r>
        </a:p>
      </cdr:txBody>
    </cdr:sp>
  </cdr:relSizeAnchor>
  <cdr:relSizeAnchor xmlns:cdr="http://schemas.openxmlformats.org/drawingml/2006/chartDrawing">
    <cdr:from>
      <cdr:x>0.8018</cdr:x>
      <cdr:y>0.76086</cdr:y>
    </cdr:from>
    <cdr:to>
      <cdr:x>0.85585</cdr:x>
      <cdr:y>0.97998</cdr:y>
    </cdr:to>
    <cdr:grpSp>
      <cdr:nvGrpSpPr>
        <cdr:cNvPr id="6" name="Gruppieren 5"/>
        <cdr:cNvGrpSpPr/>
      </cdr:nvGrpSpPr>
      <cdr:grpSpPr>
        <a:xfrm xmlns:a="http://schemas.openxmlformats.org/drawingml/2006/main">
          <a:off x="6476299" y="2403465"/>
          <a:ext cx="436573" cy="692174"/>
          <a:chOff x="7448550" y="1822450"/>
          <a:chExt cx="536575" cy="482600"/>
        </a:xfrm>
      </cdr:grpSpPr>
      <cdr:sp macro="" textlink="">
        <cdr:nvSpPr>
          <cdr:cNvPr id="5" name="Bogen 4"/>
          <cdr:cNvSpPr/>
        </cdr:nvSpPr>
        <cdr:spPr>
          <a:xfrm xmlns:a="http://schemas.openxmlformats.org/drawingml/2006/main">
            <a:off x="7448550" y="1828800"/>
            <a:ext cx="266700" cy="476250"/>
          </a:xfrm>
          <a:prstGeom xmlns:a="http://schemas.openxmlformats.org/drawingml/2006/main" prst="arc">
            <a:avLst/>
          </a:prstGeom>
          <a:ln xmlns:a="http://schemas.openxmlformats.org/drawingml/2006/main" w="28575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de-DE"/>
          </a:p>
        </cdr:txBody>
      </cdr:sp>
      <cdr:sp macro="" textlink="">
        <cdr:nvSpPr>
          <cdr:cNvPr id="8" name="Bogen 7"/>
          <cdr:cNvSpPr/>
        </cdr:nvSpPr>
        <cdr:spPr>
          <a:xfrm xmlns:a="http://schemas.openxmlformats.org/drawingml/2006/main" flipH="1">
            <a:off x="7718425" y="1822450"/>
            <a:ext cx="266700" cy="476250"/>
          </a:xfrm>
          <a:prstGeom xmlns:a="http://schemas.openxmlformats.org/drawingml/2006/main" prst="arc">
            <a:avLst/>
          </a:prstGeom>
          <a:ln xmlns:a="http://schemas.openxmlformats.org/drawingml/2006/main" w="28575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de-DE"/>
          </a:p>
        </cdr:txBody>
      </cdr: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0.89398</cdr:x>
      <cdr:y>0.70148</cdr:y>
    </cdr:from>
    <cdr:to>
      <cdr:x>0.91918</cdr:x>
      <cdr:y>0.7781</cdr:y>
    </cdr:to>
    <cdr:sp macro="" textlink="">
      <cdr:nvSpPr>
        <cdr:cNvPr id="21" name="Textfeld 20"/>
        <cdr:cNvSpPr txBox="1"/>
      </cdr:nvSpPr>
      <cdr:spPr>
        <a:xfrm xmlns:a="http://schemas.openxmlformats.org/drawingml/2006/main" rot="2896223" flipH="1">
          <a:off x="6573795" y="3527918"/>
          <a:ext cx="375120" cy="1879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de-DE" sz="1100" b="1"/>
            <a:t>7,89</a:t>
          </a:r>
          <a:r>
            <a:rPr lang="de-DE" sz="1200"/>
            <a:t>°</a:t>
          </a:r>
        </a:p>
      </cdr:txBody>
    </cdr:sp>
  </cdr:relSizeAnchor>
  <cdr:relSizeAnchor xmlns:cdr="http://schemas.openxmlformats.org/drawingml/2006/chartDrawing">
    <cdr:from>
      <cdr:x>0.63498</cdr:x>
      <cdr:y>0.33667</cdr:y>
    </cdr:from>
    <cdr:to>
      <cdr:x>0.67851</cdr:x>
      <cdr:y>0.38103</cdr:y>
    </cdr:to>
    <cdr:sp macro="" textlink="">
      <cdr:nvSpPr>
        <cdr:cNvPr id="22" name="Textfeld 1"/>
        <cdr:cNvSpPr txBox="1"/>
      </cdr:nvSpPr>
      <cdr:spPr>
        <a:xfrm xmlns:a="http://schemas.openxmlformats.org/drawingml/2006/main" rot="2317540" flipH="1">
          <a:off x="4735699" y="1648264"/>
          <a:ext cx="324650" cy="21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de-DE" sz="1100" b="1"/>
            <a:t>7,89</a:t>
          </a:r>
          <a:r>
            <a:rPr lang="de-DE" sz="1200"/>
            <a:t>°</a:t>
          </a:r>
        </a:p>
      </cdr:txBody>
    </cdr:sp>
  </cdr:relSizeAnchor>
  <cdr:relSizeAnchor xmlns:cdr="http://schemas.openxmlformats.org/drawingml/2006/chartDrawing">
    <cdr:from>
      <cdr:x>0.28391</cdr:x>
      <cdr:y>0.12251</cdr:y>
    </cdr:from>
    <cdr:to>
      <cdr:x>0.32744</cdr:x>
      <cdr:y>0.15759</cdr:y>
    </cdr:to>
    <cdr:sp macro="" textlink="">
      <cdr:nvSpPr>
        <cdr:cNvPr id="23" name="Textfeld 1"/>
        <cdr:cNvSpPr txBox="1"/>
      </cdr:nvSpPr>
      <cdr:spPr>
        <a:xfrm xmlns:a="http://schemas.openxmlformats.org/drawingml/2006/main">
          <a:off x="2117441" y="599796"/>
          <a:ext cx="324650" cy="1717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 b="1"/>
            <a:t>7,89</a:t>
          </a:r>
          <a:r>
            <a:rPr lang="de-DE" sz="1200"/>
            <a:t>°</a:t>
          </a:r>
        </a:p>
      </cdr:txBody>
    </cdr:sp>
  </cdr:relSizeAnchor>
  <cdr:relSizeAnchor xmlns:cdr="http://schemas.openxmlformats.org/drawingml/2006/chartDrawing">
    <cdr:from>
      <cdr:x>0.61949</cdr:x>
      <cdr:y>0.69598</cdr:y>
    </cdr:from>
    <cdr:to>
      <cdr:x>0.66801</cdr:x>
      <cdr:y>0.72763</cdr:y>
    </cdr:to>
    <cdr:sp macro="" textlink="">
      <cdr:nvSpPr>
        <cdr:cNvPr id="24" name="Textfeld 1"/>
        <cdr:cNvSpPr txBox="1"/>
      </cdr:nvSpPr>
      <cdr:spPr>
        <a:xfrm xmlns:a="http://schemas.openxmlformats.org/drawingml/2006/main">
          <a:off x="4390078" y="3467099"/>
          <a:ext cx="343847" cy="15764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de-DE" sz="1100" b="1"/>
            <a:t>7,79</a:t>
          </a:r>
          <a:r>
            <a:rPr lang="de-DE" sz="1200"/>
            <a:t>°</a:t>
          </a:r>
        </a:p>
      </cdr:txBody>
    </cdr:sp>
  </cdr:relSizeAnchor>
  <cdr:relSizeAnchor xmlns:cdr="http://schemas.openxmlformats.org/drawingml/2006/chartDrawing">
    <cdr:from>
      <cdr:x>0.28103</cdr:x>
      <cdr:y>0.73346</cdr:y>
    </cdr:from>
    <cdr:to>
      <cdr:x>0.32661</cdr:x>
      <cdr:y>0.76864</cdr:y>
    </cdr:to>
    <cdr:sp macro="" textlink="">
      <cdr:nvSpPr>
        <cdr:cNvPr id="25" name="Textfeld 1"/>
        <cdr:cNvSpPr txBox="1"/>
      </cdr:nvSpPr>
      <cdr:spPr>
        <a:xfrm xmlns:a="http://schemas.openxmlformats.org/drawingml/2006/main">
          <a:off x="1991547" y="3653787"/>
          <a:ext cx="323028" cy="17526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de-DE" sz="1100" b="1"/>
            <a:t>8,59</a:t>
          </a:r>
          <a:r>
            <a:rPr lang="de-DE" sz="1200"/>
            <a:t>°</a:t>
          </a:r>
        </a:p>
      </cdr:txBody>
    </cdr:sp>
  </cdr:relSizeAnchor>
  <cdr:relSizeAnchor xmlns:cdr="http://schemas.openxmlformats.org/drawingml/2006/chartDrawing">
    <cdr:from>
      <cdr:x>0.87283</cdr:x>
      <cdr:y>0.82793</cdr:y>
    </cdr:from>
    <cdr:to>
      <cdr:x>0.91315</cdr:x>
      <cdr:y>0.86187</cdr:y>
    </cdr:to>
    <cdr:sp macro="" textlink="">
      <cdr:nvSpPr>
        <cdr:cNvPr id="26" name="Textfeld 1"/>
        <cdr:cNvSpPr txBox="1"/>
      </cdr:nvSpPr>
      <cdr:spPr>
        <a:xfrm xmlns:a="http://schemas.openxmlformats.org/drawingml/2006/main">
          <a:off x="6509664" y="4053408"/>
          <a:ext cx="300709" cy="1661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de-DE" sz="1100" b="1"/>
            <a:t>7,24°</a:t>
          </a:r>
          <a:endParaRPr lang="de-DE" sz="1200"/>
        </a:p>
      </cdr:txBody>
    </cdr:sp>
  </cdr:relSizeAnchor>
  <cdr:relSizeAnchor xmlns:cdr="http://schemas.openxmlformats.org/drawingml/2006/chartDrawing">
    <cdr:from>
      <cdr:x>0.86627</cdr:x>
      <cdr:y>0.74621</cdr:y>
    </cdr:from>
    <cdr:to>
      <cdr:x>0.8667</cdr:x>
      <cdr:y>0.90678</cdr:y>
    </cdr:to>
    <cdr:sp macro="" textlink="">
      <cdr:nvSpPr>
        <cdr:cNvPr id="15" name="Gerade Verbindung 14"/>
        <cdr:cNvSpPr/>
      </cdr:nvSpPr>
      <cdr:spPr>
        <a:xfrm xmlns:a="http://schemas.openxmlformats.org/drawingml/2006/main" rot="5400000">
          <a:off x="6069264" y="4044768"/>
          <a:ext cx="786126" cy="320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C0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0.86877</cdr:x>
      <cdr:y>0.87157</cdr:y>
    </cdr:from>
    <cdr:to>
      <cdr:x>0.91433</cdr:x>
      <cdr:y>0.87191</cdr:y>
    </cdr:to>
    <cdr:sp macro="" textlink="">
      <cdr:nvSpPr>
        <cdr:cNvPr id="31" name="Gerade Verbindung mit Pfeil 30"/>
        <cdr:cNvSpPr/>
      </cdr:nvSpPr>
      <cdr:spPr>
        <a:xfrm xmlns:a="http://schemas.openxmlformats.org/drawingml/2006/main">
          <a:off x="6479330" y="4267064"/>
          <a:ext cx="339790" cy="1665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0.27373</cdr:x>
      <cdr:y>0.78906</cdr:y>
    </cdr:from>
    <cdr:to>
      <cdr:x>0.32726</cdr:x>
      <cdr:y>0.7894</cdr:y>
    </cdr:to>
    <cdr:sp macro="" textlink="">
      <cdr:nvSpPr>
        <cdr:cNvPr id="36" name="Gerade Verbindung mit Pfeil 35"/>
        <cdr:cNvSpPr/>
      </cdr:nvSpPr>
      <cdr:spPr>
        <a:xfrm xmlns:a="http://schemas.openxmlformats.org/drawingml/2006/main">
          <a:off x="2041486" y="3863135"/>
          <a:ext cx="399231" cy="1664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0.61686</cdr:x>
      <cdr:y>0.35408</cdr:y>
    </cdr:from>
    <cdr:to>
      <cdr:x>0.6688</cdr:x>
      <cdr:y>0.41634</cdr:y>
    </cdr:to>
    <cdr:cxnSp macro="">
      <cdr:nvCxnSpPr>
        <cdr:cNvPr id="3" name="Gerade Verbindung mit Pfeil 2"/>
        <cdr:cNvCxnSpPr/>
      </cdr:nvCxnSpPr>
      <cdr:spPr>
        <a:xfrm xmlns:a="http://schemas.openxmlformats.org/drawingml/2006/main" flipH="1" flipV="1">
          <a:off x="4600561" y="1733528"/>
          <a:ext cx="387372" cy="304815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rgbClr val="C00000"/>
          </a:solidFill>
          <a:headEnd type="arrow" w="med" len="med"/>
          <a:tailEnd type="arrow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0.87296</cdr:x>
      <cdr:y>0.72373</cdr:y>
    </cdr:from>
    <cdr:to>
      <cdr:x>0.91678</cdr:x>
      <cdr:y>0.79766</cdr:y>
    </cdr:to>
    <cdr:cxnSp macro="">
      <cdr:nvCxnSpPr>
        <cdr:cNvPr id="5" name="Gerade Verbindung mit Pfeil 4"/>
        <cdr:cNvCxnSpPr/>
      </cdr:nvCxnSpPr>
      <cdr:spPr>
        <a:xfrm xmlns:a="http://schemas.openxmlformats.org/drawingml/2006/main">
          <a:off x="6510637" y="3543290"/>
          <a:ext cx="326813" cy="36195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rgbClr val="C00000"/>
          </a:solidFill>
          <a:headEnd type="arrow" w="med" len="med"/>
          <a:tailEnd type="arrow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0.91516</cdr:x>
      <cdr:y>0.82295</cdr:y>
    </cdr:from>
    <cdr:to>
      <cdr:x>0.91516</cdr:x>
      <cdr:y>0.90467</cdr:y>
    </cdr:to>
    <cdr:cxnSp macro="">
      <cdr:nvCxnSpPr>
        <cdr:cNvPr id="7" name="Gerade Verbindung 6"/>
        <cdr:cNvCxnSpPr/>
      </cdr:nvCxnSpPr>
      <cdr:spPr>
        <a:xfrm xmlns:a="http://schemas.openxmlformats.org/drawingml/2006/main">
          <a:off x="6825367" y="4029053"/>
          <a:ext cx="0" cy="40008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C0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0.66454</cdr:x>
      <cdr:y>0.42412</cdr:y>
    </cdr:from>
    <cdr:to>
      <cdr:x>0.66583</cdr:x>
      <cdr:y>0.81517</cdr:y>
    </cdr:to>
    <cdr:cxnSp macro="">
      <cdr:nvCxnSpPr>
        <cdr:cNvPr id="11" name="Gerade Verbindung 10"/>
        <cdr:cNvCxnSpPr/>
      </cdr:nvCxnSpPr>
      <cdr:spPr>
        <a:xfrm xmlns:a="http://schemas.openxmlformats.org/drawingml/2006/main">
          <a:off x="4956182" y="2076445"/>
          <a:ext cx="9621" cy="191452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C0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0.61011</cdr:x>
      <cdr:y>0.36771</cdr:y>
    </cdr:from>
    <cdr:to>
      <cdr:x>0.6114</cdr:x>
      <cdr:y>0.81712</cdr:y>
    </cdr:to>
    <cdr:cxnSp macro="">
      <cdr:nvCxnSpPr>
        <cdr:cNvPr id="14" name="Gerade Verbindung 13"/>
        <cdr:cNvCxnSpPr/>
      </cdr:nvCxnSpPr>
      <cdr:spPr>
        <a:xfrm xmlns:a="http://schemas.openxmlformats.org/drawingml/2006/main">
          <a:off x="4550263" y="1800236"/>
          <a:ext cx="9621" cy="220024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C0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0.60961</cdr:x>
      <cdr:y>0.74319</cdr:y>
    </cdr:from>
    <cdr:to>
      <cdr:x>0.6676</cdr:x>
      <cdr:y>0.74319</cdr:y>
    </cdr:to>
    <cdr:cxnSp macro="">
      <cdr:nvCxnSpPr>
        <cdr:cNvPr id="18" name="Gerade Verbindung mit Pfeil 17"/>
        <cdr:cNvCxnSpPr/>
      </cdr:nvCxnSpPr>
      <cdr:spPr>
        <a:xfrm xmlns:a="http://schemas.openxmlformats.org/drawingml/2006/main">
          <a:off x="4546511" y="3638536"/>
          <a:ext cx="432494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arrow" w="med" len="med"/>
          <a:tailEnd type="arrow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0.32655</cdr:x>
      <cdr:y>0.19845</cdr:y>
    </cdr:from>
    <cdr:to>
      <cdr:x>0.32784</cdr:x>
      <cdr:y>0.80934</cdr:y>
    </cdr:to>
    <cdr:cxnSp macro="">
      <cdr:nvCxnSpPr>
        <cdr:cNvPr id="27" name="Gerade Verbindung mit Pfeil 26"/>
        <cdr:cNvCxnSpPr/>
      </cdr:nvCxnSpPr>
      <cdr:spPr>
        <a:xfrm xmlns:a="http://schemas.openxmlformats.org/drawingml/2006/main">
          <a:off x="2435431" y="971566"/>
          <a:ext cx="9621" cy="2990826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rgbClr val="C00000"/>
          </a:solidFill>
          <a:prstDash val="dash"/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0.2678</cdr:x>
      <cdr:y>0.16731</cdr:y>
    </cdr:from>
    <cdr:to>
      <cdr:x>0.32837</cdr:x>
      <cdr:y>0.16731</cdr:y>
    </cdr:to>
    <cdr:cxnSp macro="">
      <cdr:nvCxnSpPr>
        <cdr:cNvPr id="34" name="Gerade Verbindung mit Pfeil 33"/>
        <cdr:cNvCxnSpPr/>
      </cdr:nvCxnSpPr>
      <cdr:spPr>
        <a:xfrm xmlns:a="http://schemas.openxmlformats.org/drawingml/2006/main">
          <a:off x="1997281" y="819130"/>
          <a:ext cx="451736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rgbClr val="C00000"/>
          </a:solidFill>
          <a:headEnd type="arrow" w="med" len="med"/>
          <a:tailEnd type="arrow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0.09612</cdr:x>
      <cdr:y>0.28405</cdr:y>
    </cdr:from>
    <cdr:to>
      <cdr:x>0.26622</cdr:x>
      <cdr:y>0.39883</cdr:y>
    </cdr:to>
    <cdr:sp macro="" textlink="">
      <cdr:nvSpPr>
        <cdr:cNvPr id="35" name="Textfeld 34"/>
        <cdr:cNvSpPr txBox="1"/>
      </cdr:nvSpPr>
      <cdr:spPr>
        <a:xfrm xmlns:a="http://schemas.openxmlformats.org/drawingml/2006/main">
          <a:off x="716852" y="1390661"/>
          <a:ext cx="1268619" cy="5619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bg1">
              <a:lumMod val="50000"/>
            </a:schemeClr>
          </a:solidFill>
        </a:ln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de-DE" sz="1100"/>
            <a:t> 4.07. Erde im Aphel:   </a:t>
          </a:r>
        </a:p>
        <a:p xmlns:a="http://schemas.openxmlformats.org/drawingml/2006/main">
          <a:r>
            <a:rPr lang="de-DE" sz="1100"/>
            <a:t> 1. mittl. Sonne =  </a:t>
          </a:r>
        </a:p>
        <a:p xmlns:a="http://schemas.openxmlformats.org/drawingml/2006/main">
          <a:r>
            <a:rPr lang="de-DE" sz="1100"/>
            <a:t> wahre Sonne</a:t>
          </a:r>
        </a:p>
      </cdr:txBody>
    </cdr:sp>
  </cdr:relSizeAnchor>
  <cdr:relSizeAnchor xmlns:cdr="http://schemas.openxmlformats.org/drawingml/2006/chartDrawing">
    <cdr:from>
      <cdr:x>0.19076</cdr:x>
      <cdr:y>0.20818</cdr:y>
    </cdr:from>
    <cdr:to>
      <cdr:x>0.20752</cdr:x>
      <cdr:y>0.286</cdr:y>
    </cdr:to>
    <cdr:cxnSp macro="">
      <cdr:nvCxnSpPr>
        <cdr:cNvPr id="38" name="Gerade Verbindung mit Pfeil 37"/>
        <cdr:cNvCxnSpPr/>
      </cdr:nvCxnSpPr>
      <cdr:spPr>
        <a:xfrm xmlns:a="http://schemas.openxmlformats.org/drawingml/2006/main" flipV="1">
          <a:off x="1422704" y="1019196"/>
          <a:ext cx="124997" cy="380995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0.26961</cdr:x>
      <cdr:y>0.19845</cdr:y>
    </cdr:from>
    <cdr:to>
      <cdr:x>0.81947</cdr:x>
      <cdr:y>0.82101</cdr:y>
    </cdr:to>
    <cdr:grpSp>
      <cdr:nvGrpSpPr>
        <cdr:cNvPr id="8" name="Gruppieren 7"/>
        <cdr:cNvGrpSpPr/>
      </cdr:nvGrpSpPr>
      <cdr:grpSpPr>
        <a:xfrm xmlns:a="http://schemas.openxmlformats.org/drawingml/2006/main">
          <a:off x="1910618" y="988594"/>
          <a:ext cx="3896638" cy="3101329"/>
          <a:chOff x="2010772" y="988594"/>
          <a:chExt cx="4100898" cy="3101329"/>
        </a:xfrm>
      </cdr:grpSpPr>
      <cdr:cxnSp macro="">
        <cdr:nvCxnSpPr>
          <cdr:cNvPr id="30" name="Gerade Verbindung 29"/>
          <cdr:cNvCxnSpPr/>
        </cdr:nvCxnSpPr>
        <cdr:spPr>
          <a:xfrm xmlns:a="http://schemas.openxmlformats.org/drawingml/2006/main">
            <a:off x="2010772" y="988594"/>
            <a:ext cx="9621" cy="3101329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C00000"/>
            </a:solidFill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2" name="Textfeld 1"/>
          <cdr:cNvSpPr txBox="1"/>
        </cdr:nvSpPr>
        <cdr:spPr>
          <a:xfrm xmlns:a="http://schemas.openxmlformats.org/drawingml/2006/main" rot="2895345">
            <a:off x="5353900" y="2705929"/>
            <a:ext cx="1235798" cy="27974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vertOverflow="clip" wrap="none" lIns="0" tIns="0" rIns="0" bIns="0" rtlCol="0"/>
          <a:lstStyle xmlns:a="http://schemas.openxmlformats.org/drawingml/2006/main"/>
          <a:p xmlns:a="http://schemas.openxmlformats.org/drawingml/2006/main">
            <a:r>
              <a:rPr lang="de-DE" sz="1400" b="1">
                <a:solidFill>
                  <a:schemeClr val="tx2">
                    <a:lumMod val="75000"/>
                  </a:schemeClr>
                </a:solidFill>
              </a:rPr>
              <a:t>Bahnbewegung</a:t>
            </a:r>
          </a:p>
        </cdr:txBody>
      </cdr:sp>
      <cdr:cxnSp macro="">
        <cdr:nvCxnSpPr>
          <cdr:cNvPr id="6" name="Gerade Verbindung mit Pfeil 5"/>
          <cdr:cNvCxnSpPr/>
        </cdr:nvCxnSpPr>
        <cdr:spPr>
          <a:xfrm xmlns:a="http://schemas.openxmlformats.org/drawingml/2006/main" flipH="1" flipV="1">
            <a:off x="5250771" y="2143125"/>
            <a:ext cx="238125" cy="228600"/>
          </a:xfrm>
          <a:prstGeom xmlns:a="http://schemas.openxmlformats.org/drawingml/2006/main" prst="straightConnector1">
            <a:avLst/>
          </a:prstGeom>
          <a:ln xmlns:a="http://schemas.openxmlformats.org/drawingml/2006/main" w="38100">
            <a:solidFill>
              <a:schemeClr val="accent1"/>
            </a:solidFill>
            <a:headEnd type="none" w="med" len="med"/>
            <a:tailEnd type="triangle" w="med" len="med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0.14258</cdr:x>
      <cdr:y>0.76085</cdr:y>
    </cdr:from>
    <cdr:to>
      <cdr:x>0.29682</cdr:x>
      <cdr:y>0.78375</cdr:y>
    </cdr:to>
    <cdr:sp macro="" textlink="">
      <cdr:nvSpPr>
        <cdr:cNvPr id="2" name="Textfeld 33"/>
        <cdr:cNvSpPr txBox="1"/>
      </cdr:nvSpPr>
      <cdr:spPr>
        <a:xfrm xmlns:a="http://schemas.openxmlformats.org/drawingml/2006/main">
          <a:off x="384335" y="5261393"/>
          <a:ext cx="415764" cy="15833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000" tIns="0" rIns="0" bIns="0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de-DE" sz="1100"/>
            <a:t>1.1.08</a:t>
          </a:r>
        </a:p>
      </cdr:txBody>
    </cdr:sp>
  </cdr:relSizeAnchor>
  <cdr:relSizeAnchor xmlns:cdr="http://schemas.openxmlformats.org/drawingml/2006/chartDrawing">
    <cdr:from>
      <cdr:x>0.47497</cdr:x>
      <cdr:y>0.74506</cdr:y>
    </cdr:from>
    <cdr:to>
      <cdr:x>0.69417</cdr:x>
      <cdr:y>0.76709</cdr:y>
    </cdr:to>
    <cdr:sp macro="" textlink="">
      <cdr:nvSpPr>
        <cdr:cNvPr id="3" name="Textfeld 33"/>
        <cdr:cNvSpPr txBox="1"/>
      </cdr:nvSpPr>
      <cdr:spPr>
        <a:xfrm xmlns:a="http://schemas.openxmlformats.org/drawingml/2006/main">
          <a:off x="1302943" y="6074778"/>
          <a:ext cx="601309" cy="17961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00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/>
            <a:t>26.12.08</a:t>
          </a:r>
        </a:p>
      </cdr:txBody>
    </cdr:sp>
  </cdr:relSizeAnchor>
  <cdr:relSizeAnchor xmlns:cdr="http://schemas.openxmlformats.org/drawingml/2006/chartDrawing">
    <cdr:from>
      <cdr:x>0.31086</cdr:x>
      <cdr:y>0.1475</cdr:y>
    </cdr:from>
    <cdr:to>
      <cdr:x>0.36968</cdr:x>
      <cdr:y>0.17319</cdr:y>
    </cdr:to>
    <cdr:sp macro="" textlink="">
      <cdr:nvSpPr>
        <cdr:cNvPr id="6" name="Gerade Verbindung mit Pfeil 5"/>
        <cdr:cNvSpPr/>
      </cdr:nvSpPr>
      <cdr:spPr bwMode="auto">
        <a:xfrm xmlns:a="http://schemas.openxmlformats.org/drawingml/2006/main" rot="16200000" flipH="1">
          <a:off x="822349" y="1225723"/>
          <a:ext cx="209216" cy="160235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0.28849</cdr:x>
      <cdr:y>0.72582</cdr:y>
    </cdr:from>
    <cdr:to>
      <cdr:x>0.36854</cdr:x>
      <cdr:y>0.75928</cdr:y>
    </cdr:to>
    <cdr:sp macro="" textlink="">
      <cdr:nvSpPr>
        <cdr:cNvPr id="9" name="Gerade Verbindung mit Pfeil 8"/>
        <cdr:cNvSpPr/>
      </cdr:nvSpPr>
      <cdr:spPr bwMode="auto">
        <a:xfrm xmlns:a="http://schemas.openxmlformats.org/drawingml/2006/main" rot="5400000" flipH="1" flipV="1">
          <a:off x="516380" y="5057817"/>
          <a:ext cx="231381" cy="154020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0.46084</cdr:x>
      <cdr:y>0.7254</cdr:y>
    </cdr:from>
    <cdr:to>
      <cdr:x>0.55397</cdr:x>
      <cdr:y>0.74682</cdr:y>
    </cdr:to>
    <cdr:sp macro="" textlink="">
      <cdr:nvSpPr>
        <cdr:cNvPr id="11" name="Gerade Verbindung mit Pfeil 10"/>
        <cdr:cNvSpPr/>
      </cdr:nvSpPr>
      <cdr:spPr bwMode="auto">
        <a:xfrm xmlns:a="http://schemas.openxmlformats.org/drawingml/2006/main" rot="10800000">
          <a:off x="1264176" y="5914505"/>
          <a:ext cx="255474" cy="174646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0.12898</cdr:x>
      <cdr:y>0.1281</cdr:y>
    </cdr:from>
    <cdr:to>
      <cdr:x>0.32155</cdr:x>
      <cdr:y>0.15289</cdr:y>
    </cdr:to>
    <cdr:sp macro="" textlink="">
      <cdr:nvSpPr>
        <cdr:cNvPr id="7" name="Textfeld 33"/>
        <cdr:cNvSpPr txBox="1"/>
      </cdr:nvSpPr>
      <cdr:spPr>
        <a:xfrm xmlns:a="http://schemas.openxmlformats.org/drawingml/2006/main">
          <a:off x="347675" y="885824"/>
          <a:ext cx="519099" cy="1714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000" tIns="0" rIns="0" bIns="0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de-DE" sz="1100"/>
            <a:t>25.6.08</a:t>
          </a:r>
        </a:p>
      </cdr:txBody>
    </cdr:sp>
  </cdr:relSizeAnchor>
  <cdr:relSizeAnchor xmlns:cdr="http://schemas.openxmlformats.org/drawingml/2006/chartDrawing">
    <cdr:from>
      <cdr:x>0.23611</cdr:x>
      <cdr:y>0.40537</cdr:y>
    </cdr:from>
    <cdr:to>
      <cdr:x>0.27431</cdr:x>
      <cdr:y>0.44159</cdr:y>
    </cdr:to>
    <cdr:cxnSp macro="">
      <cdr:nvCxnSpPr>
        <cdr:cNvPr id="5" name="Gerade Verbindung mit Pfeil 4"/>
        <cdr:cNvCxnSpPr/>
      </cdr:nvCxnSpPr>
      <cdr:spPr>
        <a:xfrm xmlns:a="http://schemas.openxmlformats.org/drawingml/2006/main">
          <a:off x="647699" y="3305174"/>
          <a:ext cx="104775" cy="2952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0.11227</cdr:x>
      <cdr:y>0.38123</cdr:y>
    </cdr:from>
    <cdr:to>
      <cdr:x>0.30484</cdr:x>
      <cdr:y>0.40602</cdr:y>
    </cdr:to>
    <cdr:sp macro="" textlink="">
      <cdr:nvSpPr>
        <cdr:cNvPr id="10" name="Textfeld 33"/>
        <cdr:cNvSpPr txBox="1"/>
      </cdr:nvSpPr>
      <cdr:spPr>
        <a:xfrm xmlns:a="http://schemas.openxmlformats.org/drawingml/2006/main">
          <a:off x="307975" y="3108325"/>
          <a:ext cx="528258" cy="202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00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/>
            <a:t>21.3.08</a:t>
          </a:r>
        </a:p>
      </cdr:txBody>
    </cdr:sp>
  </cdr:relSizeAnchor>
  <cdr:relSizeAnchor xmlns:cdr="http://schemas.openxmlformats.org/drawingml/2006/chartDrawing">
    <cdr:from>
      <cdr:x>0.66435</cdr:x>
      <cdr:y>0.39058</cdr:y>
    </cdr:from>
    <cdr:to>
      <cdr:x>0.85692</cdr:x>
      <cdr:y>0.41537</cdr:y>
    </cdr:to>
    <cdr:sp macro="" textlink="">
      <cdr:nvSpPr>
        <cdr:cNvPr id="12" name="Textfeld 33"/>
        <cdr:cNvSpPr txBox="1"/>
      </cdr:nvSpPr>
      <cdr:spPr>
        <a:xfrm xmlns:a="http://schemas.openxmlformats.org/drawingml/2006/main">
          <a:off x="1822450" y="3184525"/>
          <a:ext cx="528258" cy="202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00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/>
            <a:t>21.9.08</a:t>
          </a:r>
        </a:p>
      </cdr:txBody>
    </cdr:sp>
  </cdr:relSizeAnchor>
  <cdr:relSizeAnchor xmlns:cdr="http://schemas.openxmlformats.org/drawingml/2006/chartDrawing">
    <cdr:from>
      <cdr:x>0.64236</cdr:x>
      <cdr:y>0.41537</cdr:y>
    </cdr:from>
    <cdr:to>
      <cdr:x>0.76064</cdr:x>
      <cdr:y>0.44042</cdr:y>
    </cdr:to>
    <cdr:cxnSp macro="">
      <cdr:nvCxnSpPr>
        <cdr:cNvPr id="13" name="Gerade Verbindung mit Pfeil 12"/>
        <cdr:cNvCxnSpPr>
          <a:stCxn xmlns:a="http://schemas.openxmlformats.org/drawingml/2006/main" id="12" idx="2"/>
        </cdr:cNvCxnSpPr>
      </cdr:nvCxnSpPr>
      <cdr:spPr>
        <a:xfrm xmlns:a="http://schemas.openxmlformats.org/drawingml/2006/main" flipH="1">
          <a:off x="1762124" y="3386647"/>
          <a:ext cx="324455" cy="20427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strometrie%20und%20Tabellenkalkulation\Plane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m7"/>
      <sheetName val="Diagramm1"/>
      <sheetName val="Diagramm2"/>
      <sheetName val="Diagramm3"/>
      <sheetName val="Diagramm4"/>
      <sheetName val="Diagramm5"/>
      <sheetName val="Diagramm6"/>
      <sheetName val="Tabelle1"/>
      <sheetName val="Tabelle2"/>
      <sheetName val="Tabel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E2" t="str">
            <v>alpha / h</v>
          </cell>
        </row>
        <row r="5">
          <cell r="E5">
            <v>18.028333333333332</v>
          </cell>
        </row>
        <row r="6">
          <cell r="E6">
            <v>18.766666666666666</v>
          </cell>
        </row>
        <row r="7">
          <cell r="E7">
            <v>19.496666666666666</v>
          </cell>
        </row>
        <row r="8">
          <cell r="E8">
            <v>20.211666666666666</v>
          </cell>
        </row>
        <row r="9">
          <cell r="E9">
            <v>20.905000000000001</v>
          </cell>
        </row>
        <row r="10">
          <cell r="E10">
            <v>21.576666666666668</v>
          </cell>
        </row>
        <row r="11">
          <cell r="E11">
            <v>22.225000000000001</v>
          </cell>
        </row>
        <row r="12">
          <cell r="E12">
            <v>22.856666666666666</v>
          </cell>
        </row>
        <row r="13">
          <cell r="E13">
            <v>23.475000000000001</v>
          </cell>
        </row>
        <row r="14">
          <cell r="E14">
            <v>8.3333333333333329E-2</v>
          </cell>
        </row>
        <row r="15">
          <cell r="E15">
            <v>0.69</v>
          </cell>
        </row>
        <row r="16">
          <cell r="E16">
            <v>1.3</v>
          </cell>
        </row>
        <row r="17">
          <cell r="E17">
            <v>1.9183333333333334</v>
          </cell>
        </row>
        <row r="18">
          <cell r="E18">
            <v>2.5466666666666669</v>
          </cell>
        </row>
        <row r="19">
          <cell r="E19">
            <v>3.1916666666666669</v>
          </cell>
        </row>
        <row r="20">
          <cell r="E20">
            <v>3.8516666666666666</v>
          </cell>
        </row>
        <row r="21">
          <cell r="E21">
            <v>4.5250000000000004</v>
          </cell>
        </row>
        <row r="22">
          <cell r="E22">
            <v>5.2116666666666669</v>
          </cell>
        </row>
        <row r="23">
          <cell r="E23">
            <v>5.9050000000000002</v>
          </cell>
        </row>
        <row r="24">
          <cell r="E24">
            <v>6.5966666666666667</v>
          </cell>
        </row>
        <row r="25">
          <cell r="E25">
            <v>7.2833333333333332</v>
          </cell>
        </row>
        <row r="26">
          <cell r="E26">
            <v>7.956666666666667</v>
          </cell>
        </row>
        <row r="27">
          <cell r="E27">
            <v>8.6166666666666671</v>
          </cell>
        </row>
        <row r="28">
          <cell r="E28">
            <v>9.2591666666666672</v>
          </cell>
        </row>
        <row r="29">
          <cell r="E29">
            <v>9.8849999999999998</v>
          </cell>
        </row>
        <row r="30">
          <cell r="E30">
            <v>10.498333333333333</v>
          </cell>
        </row>
        <row r="31">
          <cell r="E31">
            <v>11.101666666666667</v>
          </cell>
        </row>
        <row r="32">
          <cell r="E32">
            <v>11.7</v>
          </cell>
        </row>
        <row r="33">
          <cell r="E33">
            <v>12.298333333333334</v>
          </cell>
        </row>
        <row r="34">
          <cell r="E34">
            <v>12.903333333333334</v>
          </cell>
        </row>
        <row r="35">
          <cell r="E35">
            <v>13.52</v>
          </cell>
        </row>
        <row r="36">
          <cell r="E36">
            <v>14.153333333333332</v>
          </cell>
        </row>
        <row r="37">
          <cell r="E37">
            <v>14.808333333333334</v>
          </cell>
        </row>
        <row r="38">
          <cell r="E38">
            <v>15.484999999999999</v>
          </cell>
        </row>
        <row r="39">
          <cell r="E39">
            <v>16.184999999999999</v>
          </cell>
        </row>
        <row r="40">
          <cell r="E40">
            <v>16.906666666666666</v>
          </cell>
        </row>
        <row r="41">
          <cell r="E41">
            <v>17.64</v>
          </cell>
        </row>
        <row r="42">
          <cell r="E42">
            <v>18.38</v>
          </cell>
        </row>
        <row r="43">
          <cell r="E43">
            <v>19.114999999999998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83"/>
  <sheetViews>
    <sheetView tabSelected="1" topLeftCell="A91" workbookViewId="0">
      <selection activeCell="W162" sqref="W162"/>
    </sheetView>
  </sheetViews>
  <sheetFormatPr baseColWidth="10" defaultRowHeight="15" x14ac:dyDescent="0.25"/>
  <cols>
    <col min="1" max="1" width="3" bestFit="1" customWidth="1"/>
    <col min="2" max="2" width="7.85546875" bestFit="1" customWidth="1"/>
    <col min="3" max="3" width="4" bestFit="1" customWidth="1"/>
    <col min="4" max="4" width="6.7109375" bestFit="1" customWidth="1"/>
    <col min="5" max="5" width="6.85546875" bestFit="1" customWidth="1"/>
    <col min="6" max="6" width="5" bestFit="1" customWidth="1"/>
    <col min="7" max="7" width="4.85546875" bestFit="1" customWidth="1"/>
    <col min="8" max="8" width="5" bestFit="1" customWidth="1"/>
    <col min="9" max="10" width="6.7109375" bestFit="1" customWidth="1"/>
    <col min="11" max="11" width="5" bestFit="1" customWidth="1"/>
    <col min="12" max="12" width="4.85546875" bestFit="1" customWidth="1"/>
    <col min="13" max="13" width="5.28515625" bestFit="1" customWidth="1"/>
    <col min="14" max="14" width="7.28515625" bestFit="1" customWidth="1"/>
    <col min="15" max="15" width="6.42578125" bestFit="1" customWidth="1"/>
    <col min="16" max="17" width="5.28515625" bestFit="1" customWidth="1"/>
    <col min="18" max="18" width="7.7109375" bestFit="1" customWidth="1"/>
    <col min="19" max="19" width="8.140625" bestFit="1" customWidth="1"/>
    <col min="20" max="20" width="7.85546875" bestFit="1" customWidth="1"/>
    <col min="21" max="21" width="7.42578125" customWidth="1"/>
    <col min="22" max="22" width="11.28515625" bestFit="1" customWidth="1"/>
    <col min="23" max="23" width="7.42578125" customWidth="1"/>
    <col min="24" max="24" width="6.140625" customWidth="1"/>
    <col min="25" max="25" width="5" customWidth="1"/>
    <col min="26" max="26" width="7.42578125" customWidth="1"/>
    <col min="27" max="27" width="8.42578125" bestFit="1" customWidth="1"/>
    <col min="28" max="28" width="6.5703125" customWidth="1"/>
    <col min="29" max="29" width="9.85546875" customWidth="1"/>
    <col min="30" max="30" width="6.28515625" customWidth="1"/>
    <col min="31" max="31" width="10" customWidth="1"/>
    <col min="32" max="32" width="6.5703125" customWidth="1"/>
    <col min="33" max="33" width="6" customWidth="1"/>
    <col min="34" max="35" width="6.5703125" customWidth="1"/>
    <col min="36" max="36" width="10" customWidth="1"/>
    <col min="37" max="38" width="8.28515625" customWidth="1"/>
    <col min="39" max="39" width="9.7109375" customWidth="1"/>
    <col min="40" max="40" width="9.85546875" customWidth="1"/>
    <col min="41" max="42" width="11.140625" customWidth="1"/>
    <col min="43" max="46" width="10.85546875" customWidth="1"/>
  </cols>
  <sheetData>
    <row r="1" spans="1:45" ht="15.75" x14ac:dyDescent="0.25">
      <c r="A1" s="59">
        <v>1</v>
      </c>
      <c r="D1" s="274" t="s">
        <v>59</v>
      </c>
      <c r="E1" s="274"/>
      <c r="F1" s="275"/>
      <c r="G1" s="275"/>
      <c r="H1" s="275"/>
      <c r="I1" s="275"/>
      <c r="J1" s="275"/>
      <c r="K1" s="118"/>
      <c r="L1" s="118"/>
      <c r="M1" s="118"/>
      <c r="N1" s="118"/>
      <c r="AB1" s="1"/>
      <c r="AL1" s="1"/>
      <c r="AM1" s="243"/>
      <c r="AN1" s="243"/>
    </row>
    <row r="2" spans="1:45" ht="15.75" thickBot="1" x14ac:dyDescent="0.3">
      <c r="A2" s="59">
        <f t="shared" ref="A2:A33" si="0">A1+1</f>
        <v>2</v>
      </c>
      <c r="B2" s="278" t="s">
        <v>47</v>
      </c>
      <c r="C2" s="279"/>
      <c r="D2" s="280"/>
      <c r="E2" s="280"/>
      <c r="F2" s="281"/>
      <c r="G2" s="282" t="s">
        <v>60</v>
      </c>
      <c r="H2" s="283"/>
      <c r="I2" s="283"/>
      <c r="J2" s="283"/>
      <c r="K2" s="283"/>
      <c r="L2" s="283"/>
      <c r="M2" s="283"/>
      <c r="N2" s="283"/>
      <c r="O2" s="224">
        <f>281.96+28.83/(60*24)*(282.98-281.96)</f>
        <v>281.98042125000001</v>
      </c>
      <c r="P2" s="225" t="s">
        <v>2</v>
      </c>
      <c r="Q2" s="141"/>
      <c r="R2" s="141"/>
      <c r="S2" s="269" t="s">
        <v>61</v>
      </c>
      <c r="T2" s="270"/>
      <c r="U2" s="230">
        <f>23+56/60+4.091/3600</f>
        <v>23.934469722222222</v>
      </c>
      <c r="V2" s="231" t="s">
        <v>58</v>
      </c>
      <c r="Z2" s="167"/>
      <c r="AA2" s="2"/>
      <c r="AJ2" s="1"/>
      <c r="AK2" s="2"/>
      <c r="AL2" s="2"/>
      <c r="AM2" s="2"/>
      <c r="AN2" s="2"/>
      <c r="AO2" s="243"/>
      <c r="AP2" s="243"/>
      <c r="AQ2" s="243"/>
      <c r="AR2" s="1"/>
    </row>
    <row r="3" spans="1:45" ht="18" thickBot="1" x14ac:dyDescent="0.3">
      <c r="A3" s="59">
        <f t="shared" si="0"/>
        <v>3</v>
      </c>
      <c r="B3" s="292" t="s">
        <v>46</v>
      </c>
      <c r="C3" s="153"/>
      <c r="D3" s="297" t="s">
        <v>45</v>
      </c>
      <c r="E3" s="298"/>
      <c r="F3" s="298"/>
      <c r="G3" s="298"/>
      <c r="H3" s="298"/>
      <c r="I3" s="298"/>
      <c r="J3" s="298"/>
      <c r="K3" s="299"/>
      <c r="L3" s="299"/>
      <c r="M3" s="300"/>
      <c r="N3" s="140" t="s">
        <v>44</v>
      </c>
      <c r="O3" s="143"/>
      <c r="P3" s="144"/>
      <c r="Q3" s="284" t="s">
        <v>43</v>
      </c>
      <c r="R3" s="285"/>
      <c r="S3" s="226" t="s">
        <v>42</v>
      </c>
      <c r="T3" s="227" t="s">
        <v>41</v>
      </c>
      <c r="U3" s="228" t="s">
        <v>20</v>
      </c>
      <c r="V3" s="229" t="s">
        <v>50</v>
      </c>
      <c r="W3" s="234" t="s">
        <v>63</v>
      </c>
      <c r="X3" s="183" t="s">
        <v>11</v>
      </c>
      <c r="Y3" s="161"/>
      <c r="Z3" s="237" t="s">
        <v>40</v>
      </c>
      <c r="AA3" s="169"/>
      <c r="AB3" s="271" t="s">
        <v>69</v>
      </c>
      <c r="AC3" s="272"/>
      <c r="AD3" s="272"/>
      <c r="AE3" s="272"/>
      <c r="AF3" s="273"/>
      <c r="AG3" s="2"/>
      <c r="AH3" s="2"/>
      <c r="AI3" s="2"/>
      <c r="AJ3" s="1"/>
      <c r="AK3" s="2"/>
      <c r="AL3" s="2"/>
      <c r="AM3" s="2"/>
      <c r="AN3" s="2"/>
      <c r="AO3" s="2"/>
      <c r="AP3" s="1"/>
    </row>
    <row r="4" spans="1:45" ht="18.75" x14ac:dyDescent="0.35">
      <c r="A4" s="59">
        <f t="shared" si="0"/>
        <v>4</v>
      </c>
      <c r="B4" s="293"/>
      <c r="C4" s="154" t="s">
        <v>39</v>
      </c>
      <c r="D4" s="266" t="s">
        <v>19</v>
      </c>
      <c r="E4" s="295"/>
      <c r="F4" s="266" t="s">
        <v>38</v>
      </c>
      <c r="G4" s="296"/>
      <c r="H4" s="296"/>
      <c r="I4" s="296"/>
      <c r="J4" s="296"/>
      <c r="K4" s="266" t="s">
        <v>37</v>
      </c>
      <c r="L4" s="267"/>
      <c r="M4" s="268"/>
      <c r="N4" s="139" t="s">
        <v>32</v>
      </c>
      <c r="O4" s="145" t="s">
        <v>36</v>
      </c>
      <c r="P4" s="146"/>
      <c r="Q4" s="286" t="s">
        <v>35</v>
      </c>
      <c r="R4" s="287"/>
      <c r="S4" s="177" t="s">
        <v>34</v>
      </c>
      <c r="T4" s="181">
        <v>0.5</v>
      </c>
      <c r="U4" s="187" t="s">
        <v>53</v>
      </c>
      <c r="V4" s="210" t="s">
        <v>31</v>
      </c>
      <c r="W4" s="235" t="s">
        <v>64</v>
      </c>
      <c r="X4" s="184" t="s">
        <v>56</v>
      </c>
      <c r="Y4" s="159" t="s">
        <v>33</v>
      </c>
      <c r="Z4" s="238" t="s">
        <v>32</v>
      </c>
      <c r="AA4" s="216"/>
      <c r="AB4" s="263" t="s">
        <v>71</v>
      </c>
      <c r="AC4" s="264"/>
      <c r="AD4" s="264"/>
      <c r="AE4" s="264"/>
      <c r="AF4" s="265"/>
      <c r="AG4" s="255" t="s">
        <v>72</v>
      </c>
      <c r="AH4" s="193"/>
      <c r="AI4" s="193"/>
      <c r="AJ4" s="1"/>
      <c r="AK4" s="2"/>
      <c r="AL4" s="2"/>
      <c r="AM4" s="2"/>
      <c r="AN4" s="169"/>
      <c r="AO4" s="2"/>
      <c r="AP4" s="1"/>
    </row>
    <row r="5" spans="1:45" ht="15.75" x14ac:dyDescent="0.3">
      <c r="A5" s="59">
        <f t="shared" si="0"/>
        <v>5</v>
      </c>
      <c r="B5" s="293"/>
      <c r="C5" s="154" t="s">
        <v>10</v>
      </c>
      <c r="D5" s="138"/>
      <c r="E5" s="137" t="s">
        <v>30</v>
      </c>
      <c r="F5" s="136" t="s">
        <v>29</v>
      </c>
      <c r="G5" s="135" t="s">
        <v>26</v>
      </c>
      <c r="H5" s="134" t="s">
        <v>28</v>
      </c>
      <c r="I5" s="133" t="s">
        <v>21</v>
      </c>
      <c r="J5" s="132"/>
      <c r="K5" s="131" t="s">
        <v>27</v>
      </c>
      <c r="L5" s="130" t="s">
        <v>26</v>
      </c>
      <c r="M5" s="129" t="s">
        <v>21</v>
      </c>
      <c r="N5" s="128" t="s">
        <v>25</v>
      </c>
      <c r="O5" s="147" t="s">
        <v>24</v>
      </c>
      <c r="P5" s="148" t="s">
        <v>23</v>
      </c>
      <c r="Q5" s="288" t="s">
        <v>48</v>
      </c>
      <c r="R5" s="289"/>
      <c r="S5" s="177" t="s">
        <v>22</v>
      </c>
      <c r="T5" s="182" t="s">
        <v>52</v>
      </c>
      <c r="U5" s="188" t="s">
        <v>55</v>
      </c>
      <c r="V5" s="211" t="s">
        <v>62</v>
      </c>
      <c r="W5" s="241" t="s">
        <v>68</v>
      </c>
      <c r="X5" s="185" t="s">
        <v>57</v>
      </c>
      <c r="Y5" s="151" t="s">
        <v>21</v>
      </c>
      <c r="Z5" s="239" t="s">
        <v>66</v>
      </c>
      <c r="AA5" s="192"/>
      <c r="AB5" s="263" t="s">
        <v>70</v>
      </c>
      <c r="AC5" s="264"/>
      <c r="AD5" s="264"/>
      <c r="AE5" s="264"/>
      <c r="AF5" s="265"/>
      <c r="AG5" s="184" t="s">
        <v>73</v>
      </c>
      <c r="AH5" s="252"/>
      <c r="AI5" s="2"/>
      <c r="AJ5" s="244"/>
      <c r="AK5" s="193"/>
      <c r="AL5" s="193"/>
      <c r="AM5" s="193"/>
      <c r="AN5" s="216"/>
      <c r="AO5" s="169"/>
      <c r="AP5" s="1"/>
    </row>
    <row r="6" spans="1:45" ht="19.5" thickBot="1" x14ac:dyDescent="0.4">
      <c r="A6" s="59">
        <f t="shared" si="0"/>
        <v>6</v>
      </c>
      <c r="B6" s="294"/>
      <c r="C6" s="155"/>
      <c r="D6" s="127" t="s">
        <v>16</v>
      </c>
      <c r="E6" s="126" t="s">
        <v>18</v>
      </c>
      <c r="F6" s="125" t="s">
        <v>15</v>
      </c>
      <c r="G6" s="125" t="s">
        <v>15</v>
      </c>
      <c r="H6" s="125" t="s">
        <v>15</v>
      </c>
      <c r="I6" s="124" t="s">
        <v>17</v>
      </c>
      <c r="J6" s="123" t="s">
        <v>16</v>
      </c>
      <c r="K6" s="122" t="s">
        <v>15</v>
      </c>
      <c r="L6" s="121" t="s">
        <v>15</v>
      </c>
      <c r="M6" s="120" t="s">
        <v>12</v>
      </c>
      <c r="N6" s="119" t="s">
        <v>14</v>
      </c>
      <c r="O6" s="149" t="s">
        <v>14</v>
      </c>
      <c r="P6" s="150" t="s">
        <v>14</v>
      </c>
      <c r="Q6" s="156" t="s">
        <v>13</v>
      </c>
      <c r="R6" s="162" t="s">
        <v>49</v>
      </c>
      <c r="S6" s="178" t="s">
        <v>51</v>
      </c>
      <c r="T6" s="160" t="s">
        <v>14</v>
      </c>
      <c r="U6" s="189" t="s">
        <v>54</v>
      </c>
      <c r="V6" s="212" t="s">
        <v>9</v>
      </c>
      <c r="W6" s="242" t="s">
        <v>65</v>
      </c>
      <c r="X6" s="186">
        <v>6</v>
      </c>
      <c r="Y6" s="152" t="s">
        <v>12</v>
      </c>
      <c r="Z6" s="240" t="s">
        <v>67</v>
      </c>
      <c r="AA6" s="217"/>
      <c r="AB6" s="194" t="s">
        <v>8</v>
      </c>
      <c r="AC6" s="195" t="s">
        <v>7</v>
      </c>
      <c r="AD6" s="196" t="s">
        <v>6</v>
      </c>
      <c r="AE6" s="195" t="s">
        <v>5</v>
      </c>
      <c r="AF6" s="197" t="s">
        <v>4</v>
      </c>
      <c r="AG6" s="186" t="s">
        <v>74</v>
      </c>
      <c r="AH6" s="253"/>
      <c r="AI6" s="254"/>
      <c r="AJ6" s="2"/>
      <c r="AK6" s="248"/>
      <c r="AL6" s="192"/>
      <c r="AM6" s="249"/>
      <c r="AN6" s="250"/>
      <c r="AO6" s="216"/>
      <c r="AP6" s="1"/>
    </row>
    <row r="7" spans="1:45" x14ac:dyDescent="0.25">
      <c r="A7" s="59">
        <f t="shared" si="0"/>
        <v>7</v>
      </c>
      <c r="B7" s="98">
        <v>39448</v>
      </c>
      <c r="C7" s="97">
        <f>1</f>
        <v>1</v>
      </c>
      <c r="D7" s="117">
        <v>279.92</v>
      </c>
      <c r="E7" s="116">
        <f t="shared" ref="E7:E16" si="1">D7</f>
        <v>279.92</v>
      </c>
      <c r="F7" s="115">
        <v>18</v>
      </c>
      <c r="G7" s="114">
        <v>43</v>
      </c>
      <c r="H7" s="113">
        <v>12</v>
      </c>
      <c r="I7" s="112">
        <f t="shared" ref="I7:I53" si="2">F7+G7/60+H7/3600</f>
        <v>18.72</v>
      </c>
      <c r="J7" s="111">
        <f t="shared" ref="J7:J15" si="3">I7*15</f>
        <v>280.79999999999995</v>
      </c>
      <c r="K7" s="110">
        <v>-23</v>
      </c>
      <c r="L7" s="109">
        <v>4.0999999999999996</v>
      </c>
      <c r="M7" s="108">
        <f t="shared" ref="M7:M16" si="4">K7-L7/60</f>
        <v>-23.068333333333332</v>
      </c>
      <c r="N7" s="107">
        <f t="shared" ref="N7:N53" si="5">$O$2*4+(C7-3.02)*$E$54*4</f>
        <v>1119.9576545566395</v>
      </c>
      <c r="O7" s="76">
        <f t="shared" ref="O7:O53" si="6">N7-E7*4</f>
        <v>0.27765455663939065</v>
      </c>
      <c r="P7" s="78">
        <f t="shared" ref="P7:P53" si="7">(E7-J7)*4</f>
        <v>-3.5199999999997544</v>
      </c>
      <c r="Q7" s="236">
        <f t="shared" ref="Q7:Q53" si="8">N7-J7*4</f>
        <v>-3.2423454433603638</v>
      </c>
      <c r="R7" s="77">
        <f t="shared" ref="R7:R52" si="9">Q7+(11/24)*(Q8-Q7)/8</f>
        <v>-3.4500822789564913</v>
      </c>
      <c r="S7" s="179">
        <v>0.50228009259259265</v>
      </c>
      <c r="T7" s="232">
        <f t="shared" ref="T7:T52" si="10">($T$4-S7)*60*24</f>
        <v>-3.2833333333334203</v>
      </c>
      <c r="U7" s="190"/>
      <c r="V7" s="213"/>
      <c r="W7" s="106"/>
      <c r="X7" s="214">
        <f t="shared" ref="X7:X52" si="11">0.25*T7</f>
        <v>-0.82083333333335506</v>
      </c>
      <c r="Y7" s="76">
        <f t="shared" ref="Y7:Y53" si="12">90-50+M7</f>
        <v>16.931666666666668</v>
      </c>
      <c r="Z7" s="173">
        <f t="shared" ref="Z7:Z53" si="13">J7-360</f>
        <v>-79.200000000000045</v>
      </c>
      <c r="AA7" s="14"/>
      <c r="AB7" s="201">
        <f t="shared" ref="AB7:AB53" si="14">$O$2+(C7-3.02)*$E$54-360</f>
        <v>-80.010586360840136</v>
      </c>
      <c r="AC7" s="202">
        <f t="shared" ref="AC7:AC53" si="15">ASIN(SIN(RADIANS($AE$54))*SIN(RADIANS(AB7)))</f>
        <v>-0.40252935148825514</v>
      </c>
      <c r="AD7" s="203">
        <f t="shared" ref="AD7:AD40" si="16">AC7*180/PI()</f>
        <v>-23.063232970415086</v>
      </c>
      <c r="AE7" s="203">
        <f t="shared" ref="AE7:AE17" si="17">-ACOS(COS(RADIANS(AB7))/COS(AC7))</f>
        <v>-1.381125883385276</v>
      </c>
      <c r="AF7" s="204">
        <f t="shared" ref="AF7:AF40" si="18">AE7*180/PI()</f>
        <v>-79.132684094253818</v>
      </c>
      <c r="AG7" s="255">
        <v>0</v>
      </c>
      <c r="AH7" s="2"/>
      <c r="AI7" s="2"/>
      <c r="AJ7" s="1"/>
      <c r="AK7" s="2"/>
      <c r="AL7" s="2"/>
      <c r="AM7" s="14"/>
      <c r="AN7" s="217"/>
      <c r="AO7" s="250"/>
      <c r="AP7" s="1"/>
    </row>
    <row r="8" spans="1:45" x14ac:dyDescent="0.25">
      <c r="A8" s="59">
        <f t="shared" si="0"/>
        <v>8</v>
      </c>
      <c r="B8" s="98">
        <f t="shared" ref="B8:B53" si="19">B7+8</f>
        <v>39456</v>
      </c>
      <c r="C8" s="97">
        <f t="shared" ref="C8:C53" si="20">C7+B8-B7</f>
        <v>9</v>
      </c>
      <c r="D8" s="89">
        <v>288.08</v>
      </c>
      <c r="E8" s="88">
        <f t="shared" si="1"/>
        <v>288.08</v>
      </c>
      <c r="F8" s="94">
        <v>19</v>
      </c>
      <c r="G8" s="93">
        <v>18</v>
      </c>
      <c r="H8" s="85">
        <v>22</v>
      </c>
      <c r="I8" s="84">
        <f t="shared" si="2"/>
        <v>19.306111111111111</v>
      </c>
      <c r="J8" s="83">
        <f t="shared" si="3"/>
        <v>289.59166666666664</v>
      </c>
      <c r="K8" s="96">
        <v>-22</v>
      </c>
      <c r="L8" s="95">
        <v>13.1</v>
      </c>
      <c r="M8" s="80">
        <f t="shared" si="4"/>
        <v>-22.218333333333334</v>
      </c>
      <c r="N8" s="79">
        <f t="shared" si="5"/>
        <v>1151.4983691838102</v>
      </c>
      <c r="O8" s="76">
        <f t="shared" si="6"/>
        <v>-0.8216308161897814</v>
      </c>
      <c r="P8" s="78">
        <f t="shared" si="7"/>
        <v>-6.0466666666666242</v>
      </c>
      <c r="Q8" s="236">
        <f t="shared" si="8"/>
        <v>-6.8682974828564056</v>
      </c>
      <c r="R8" s="77">
        <f t="shared" si="9"/>
        <v>-7.0445239017858823</v>
      </c>
      <c r="S8" s="179">
        <v>0.5047800925925926</v>
      </c>
      <c r="T8" s="232">
        <f t="shared" si="10"/>
        <v>-6.8833333333333435</v>
      </c>
      <c r="U8" s="191">
        <f t="shared" ref="U8:U52" si="21">(S8-S7)*24*3600/8</f>
        <v>26.999999999999424</v>
      </c>
      <c r="V8" s="176">
        <f t="shared" ref="V8:V15" si="22">($U$2+(I8-I7)/8-24)*3600</f>
        <v>27.840999999996541</v>
      </c>
      <c r="W8" s="92">
        <v>5</v>
      </c>
      <c r="X8" s="102">
        <f t="shared" si="11"/>
        <v>-1.7208333333333359</v>
      </c>
      <c r="Y8" s="76">
        <f t="shared" si="12"/>
        <v>17.781666666666666</v>
      </c>
      <c r="Z8" s="174">
        <f t="shared" si="13"/>
        <v>-70.40833333333336</v>
      </c>
      <c r="AA8" s="14"/>
      <c r="AB8" s="205">
        <f t="shared" si="14"/>
        <v>-72.125407704047461</v>
      </c>
      <c r="AC8" s="101">
        <f t="shared" si="15"/>
        <v>-0.38825804848496309</v>
      </c>
      <c r="AD8" s="100">
        <f t="shared" si="16"/>
        <v>-22.245547540174073</v>
      </c>
      <c r="AE8" s="100">
        <f t="shared" si="17"/>
        <v>-1.2327794136118646</v>
      </c>
      <c r="AF8" s="99">
        <f t="shared" si="18"/>
        <v>-70.633057470572311</v>
      </c>
      <c r="AG8" s="184">
        <v>0</v>
      </c>
      <c r="AH8" s="14"/>
      <c r="AI8" s="14"/>
      <c r="AJ8" s="14"/>
      <c r="AK8" s="14"/>
      <c r="AL8" s="19"/>
      <c r="AM8" s="14"/>
      <c r="AN8" s="19"/>
      <c r="AO8" s="19"/>
      <c r="AP8" s="52"/>
    </row>
    <row r="9" spans="1:45" x14ac:dyDescent="0.25">
      <c r="A9" s="59">
        <f t="shared" si="0"/>
        <v>9</v>
      </c>
      <c r="B9" s="98">
        <f t="shared" si="19"/>
        <v>39464</v>
      </c>
      <c r="C9" s="97">
        <f t="shared" si="20"/>
        <v>17</v>
      </c>
      <c r="D9" s="89">
        <v>296.23</v>
      </c>
      <c r="E9" s="88">
        <f t="shared" si="1"/>
        <v>296.23</v>
      </c>
      <c r="F9" s="94">
        <v>19</v>
      </c>
      <c r="G9" s="93">
        <v>52</v>
      </c>
      <c r="H9" s="85">
        <v>59</v>
      </c>
      <c r="I9" s="84">
        <f t="shared" si="2"/>
        <v>19.883055555555558</v>
      </c>
      <c r="J9" s="83">
        <f t="shared" si="3"/>
        <v>298.24583333333339</v>
      </c>
      <c r="K9" s="96">
        <v>-20</v>
      </c>
      <c r="L9" s="95">
        <v>54.3</v>
      </c>
      <c r="M9" s="80">
        <f t="shared" si="4"/>
        <v>-20.905000000000001</v>
      </c>
      <c r="N9" s="79">
        <f t="shared" si="5"/>
        <v>1183.0390838109809</v>
      </c>
      <c r="O9" s="76">
        <f t="shared" si="6"/>
        <v>-1.8809161890192172</v>
      </c>
      <c r="P9" s="78">
        <f t="shared" si="7"/>
        <v>-8.0633333333335031</v>
      </c>
      <c r="Q9" s="236">
        <f t="shared" si="8"/>
        <v>-9.9442495223527203</v>
      </c>
      <c r="R9" s="77">
        <f t="shared" si="9"/>
        <v>-10.07655233017106</v>
      </c>
      <c r="S9" s="179">
        <v>0.50688657407407411</v>
      </c>
      <c r="T9" s="232">
        <f t="shared" si="10"/>
        <v>-9.9166666666667247</v>
      </c>
      <c r="U9" s="191">
        <f t="shared" si="21"/>
        <v>22.750000000000359</v>
      </c>
      <c r="V9" s="176">
        <f t="shared" si="22"/>
        <v>23.716000000000292</v>
      </c>
      <c r="W9" s="92">
        <f t="shared" ref="W9:W53" si="23">W8+8</f>
        <v>13</v>
      </c>
      <c r="X9" s="102">
        <f t="shared" si="11"/>
        <v>-2.4791666666666812</v>
      </c>
      <c r="Y9" s="76">
        <f t="shared" si="12"/>
        <v>19.094999999999999</v>
      </c>
      <c r="Z9" s="174">
        <f t="shared" si="13"/>
        <v>-61.754166666666606</v>
      </c>
      <c r="AA9" s="14"/>
      <c r="AB9" s="205">
        <f t="shared" si="14"/>
        <v>-64.240229047254786</v>
      </c>
      <c r="AC9" s="101">
        <f t="shared" si="15"/>
        <v>-0.3663903484357568</v>
      </c>
      <c r="AD9" s="100">
        <f t="shared" si="16"/>
        <v>-20.992620619696527</v>
      </c>
      <c r="AE9" s="100">
        <f t="shared" si="17"/>
        <v>-1.0866020845845263</v>
      </c>
      <c r="AF9" s="99">
        <f t="shared" si="18"/>
        <v>-62.257713456810649</v>
      </c>
      <c r="AG9" s="184">
        <v>0</v>
      </c>
      <c r="AH9" s="14"/>
      <c r="AI9" s="14"/>
      <c r="AJ9" s="14"/>
      <c r="AK9" s="14"/>
      <c r="AL9" s="19"/>
      <c r="AM9" s="14"/>
      <c r="AN9" s="19"/>
      <c r="AO9" s="19"/>
      <c r="AP9" s="14"/>
      <c r="AQ9" s="19"/>
      <c r="AR9" s="19"/>
      <c r="AS9" s="19"/>
    </row>
    <row r="10" spans="1:45" x14ac:dyDescent="0.25">
      <c r="A10" s="59">
        <f t="shared" si="0"/>
        <v>10</v>
      </c>
      <c r="B10" s="98">
        <f t="shared" si="19"/>
        <v>39472</v>
      </c>
      <c r="C10" s="97">
        <f t="shared" si="20"/>
        <v>25</v>
      </c>
      <c r="D10" s="89">
        <v>304.37</v>
      </c>
      <c r="E10" s="88">
        <f t="shared" si="1"/>
        <v>304.37</v>
      </c>
      <c r="F10" s="94">
        <v>20</v>
      </c>
      <c r="G10" s="93">
        <v>26</v>
      </c>
      <c r="H10" s="85">
        <v>50</v>
      </c>
      <c r="I10" s="84">
        <f t="shared" si="2"/>
        <v>20.447222222222223</v>
      </c>
      <c r="J10" s="83">
        <f t="shared" si="3"/>
        <v>306.70833333333337</v>
      </c>
      <c r="K10" s="96">
        <v>-19</v>
      </c>
      <c r="L10" s="95">
        <v>10</v>
      </c>
      <c r="M10" s="80">
        <f t="shared" si="4"/>
        <v>-19.166666666666668</v>
      </c>
      <c r="N10" s="79">
        <f t="shared" si="5"/>
        <v>1214.5797984381516</v>
      </c>
      <c r="O10" s="76">
        <f t="shared" si="6"/>
        <v>-2.900201561848462</v>
      </c>
      <c r="P10" s="78">
        <f t="shared" si="7"/>
        <v>-9.3533333333334667</v>
      </c>
      <c r="Q10" s="157">
        <f t="shared" si="8"/>
        <v>-12.253534895181929</v>
      </c>
      <c r="R10" s="77">
        <f t="shared" si="9"/>
        <v>-12.340004369666952</v>
      </c>
      <c r="S10" s="179">
        <v>0.50847222222222221</v>
      </c>
      <c r="T10" s="232">
        <f t="shared" si="10"/>
        <v>-12.199999999999989</v>
      </c>
      <c r="U10" s="191">
        <f t="shared" si="21"/>
        <v>17.124999999999481</v>
      </c>
      <c r="V10" s="176">
        <f t="shared" si="22"/>
        <v>17.965999999996995</v>
      </c>
      <c r="W10" s="92">
        <f t="shared" si="23"/>
        <v>21</v>
      </c>
      <c r="X10" s="102">
        <f t="shared" si="11"/>
        <v>-3.0499999999999972</v>
      </c>
      <c r="Y10" s="76">
        <f t="shared" si="12"/>
        <v>20.833333333333332</v>
      </c>
      <c r="Z10" s="174">
        <f t="shared" si="13"/>
        <v>-53.291666666666629</v>
      </c>
      <c r="AA10" s="14"/>
      <c r="AB10" s="205">
        <f t="shared" si="14"/>
        <v>-56.355050390462111</v>
      </c>
      <c r="AC10" s="101">
        <f t="shared" si="15"/>
        <v>-0.33751598129312216</v>
      </c>
      <c r="AD10" s="100">
        <f t="shared" si="16"/>
        <v>-19.338241246312347</v>
      </c>
      <c r="AE10" s="100">
        <f t="shared" si="17"/>
        <v>-0.94323432510105676</v>
      </c>
      <c r="AF10" s="99">
        <f t="shared" si="18"/>
        <v>-54.043345920161158</v>
      </c>
      <c r="AG10" s="184">
        <v>0</v>
      </c>
      <c r="AH10" s="14"/>
      <c r="AI10" s="14"/>
      <c r="AJ10" s="14"/>
      <c r="AK10" s="14"/>
      <c r="AL10" s="19"/>
      <c r="AM10" s="14"/>
      <c r="AN10" s="19"/>
      <c r="AO10" s="19"/>
      <c r="AP10" s="14"/>
      <c r="AQ10" s="19"/>
      <c r="AR10" s="19"/>
      <c r="AS10" s="19"/>
    </row>
    <row r="11" spans="1:45" x14ac:dyDescent="0.25">
      <c r="A11" s="59">
        <f t="shared" si="0"/>
        <v>11</v>
      </c>
      <c r="B11" s="98">
        <f t="shared" si="19"/>
        <v>39480</v>
      </c>
      <c r="C11" s="97">
        <f t="shared" si="20"/>
        <v>33</v>
      </c>
      <c r="D11" s="89">
        <v>312.5</v>
      </c>
      <c r="E11" s="88">
        <f t="shared" si="1"/>
        <v>312.5</v>
      </c>
      <c r="F11" s="94">
        <v>20</v>
      </c>
      <c r="G11" s="93">
        <v>59</v>
      </c>
      <c r="H11" s="85">
        <v>53</v>
      </c>
      <c r="I11" s="84">
        <f t="shared" si="2"/>
        <v>20.998055555555556</v>
      </c>
      <c r="J11" s="83">
        <f t="shared" si="3"/>
        <v>314.97083333333336</v>
      </c>
      <c r="K11" s="96">
        <v>-17</v>
      </c>
      <c r="L11" s="95">
        <v>3.2</v>
      </c>
      <c r="M11" s="80">
        <f t="shared" si="4"/>
        <v>-17.053333333333335</v>
      </c>
      <c r="N11" s="79">
        <f t="shared" si="5"/>
        <v>1246.120513065322</v>
      </c>
      <c r="O11" s="76">
        <f t="shared" si="6"/>
        <v>-3.8794869346779706</v>
      </c>
      <c r="P11" s="78">
        <f t="shared" si="7"/>
        <v>-9.8833333333334394</v>
      </c>
      <c r="Q11" s="157">
        <f t="shared" si="8"/>
        <v>-13.76282026801141</v>
      </c>
      <c r="R11" s="77">
        <f t="shared" si="9"/>
        <v>-13.798682103607524</v>
      </c>
      <c r="S11" s="179">
        <v>0.50947916666666659</v>
      </c>
      <c r="T11" s="232">
        <f t="shared" si="10"/>
        <v>-13.649999999999896</v>
      </c>
      <c r="U11" s="191">
        <f t="shared" si="21"/>
        <v>10.874999999999302</v>
      </c>
      <c r="V11" s="176">
        <f t="shared" si="22"/>
        <v>11.966000000002452</v>
      </c>
      <c r="W11" s="92">
        <f t="shared" si="23"/>
        <v>29</v>
      </c>
      <c r="X11" s="102">
        <f t="shared" si="11"/>
        <v>-3.4124999999999739</v>
      </c>
      <c r="Y11" s="76">
        <f t="shared" si="12"/>
        <v>22.946666666666665</v>
      </c>
      <c r="Z11" s="174">
        <f t="shared" si="13"/>
        <v>-45.02916666666664</v>
      </c>
      <c r="AA11" s="14"/>
      <c r="AB11" s="205">
        <f t="shared" si="14"/>
        <v>-48.469871733669493</v>
      </c>
      <c r="AC11" s="101">
        <f t="shared" si="15"/>
        <v>-0.30236509161338782</v>
      </c>
      <c r="AD11" s="100">
        <f t="shared" si="16"/>
        <v>-17.324243621533604</v>
      </c>
      <c r="AE11" s="100">
        <f t="shared" si="17"/>
        <v>-0.80304268201030282</v>
      </c>
      <c r="AF11" s="99">
        <f t="shared" si="18"/>
        <v>-46.010956448056589</v>
      </c>
      <c r="AG11" s="184">
        <v>0</v>
      </c>
      <c r="AH11" s="14"/>
      <c r="AI11" s="14"/>
      <c r="AJ11" s="14"/>
      <c r="AK11" s="14"/>
      <c r="AL11" s="19"/>
      <c r="AM11" s="14"/>
      <c r="AN11" s="19"/>
      <c r="AO11" s="19"/>
      <c r="AP11" s="14"/>
      <c r="AQ11" s="2"/>
      <c r="AR11" s="2"/>
      <c r="AS11" s="2"/>
    </row>
    <row r="12" spans="1:45" x14ac:dyDescent="0.25">
      <c r="A12" s="59">
        <f t="shared" si="0"/>
        <v>12</v>
      </c>
      <c r="B12" s="98">
        <f t="shared" si="19"/>
        <v>39488</v>
      </c>
      <c r="C12" s="97">
        <f t="shared" si="20"/>
        <v>41</v>
      </c>
      <c r="D12" s="89">
        <v>320.61</v>
      </c>
      <c r="E12" s="88">
        <f t="shared" si="1"/>
        <v>320.61</v>
      </c>
      <c r="F12" s="94">
        <v>21</v>
      </c>
      <c r="G12" s="93">
        <v>32</v>
      </c>
      <c r="H12" s="85">
        <v>3</v>
      </c>
      <c r="I12" s="84">
        <f t="shared" si="2"/>
        <v>21.534166666666668</v>
      </c>
      <c r="J12" s="83">
        <f t="shared" si="3"/>
        <v>323.01249999999999</v>
      </c>
      <c r="K12" s="96">
        <v>-14</v>
      </c>
      <c r="L12" s="95">
        <v>37.200000000000003</v>
      </c>
      <c r="M12" s="80">
        <f t="shared" si="4"/>
        <v>-14.62</v>
      </c>
      <c r="N12" s="79">
        <f t="shared" si="5"/>
        <v>1277.6612276924927</v>
      </c>
      <c r="O12" s="76">
        <f t="shared" si="6"/>
        <v>-4.7787723075073245</v>
      </c>
      <c r="P12" s="78">
        <f t="shared" si="7"/>
        <v>-9.6099999999999</v>
      </c>
      <c r="Q12" s="157">
        <f t="shared" si="8"/>
        <v>-14.388772307507224</v>
      </c>
      <c r="R12" s="77">
        <f t="shared" si="9"/>
        <v>-14.37784594865891</v>
      </c>
      <c r="S12" s="179">
        <v>0.50988425925925929</v>
      </c>
      <c r="T12" s="232">
        <f t="shared" si="10"/>
        <v>-14.233333333333373</v>
      </c>
      <c r="U12" s="191">
        <f t="shared" si="21"/>
        <v>4.3750000000010836</v>
      </c>
      <c r="V12" s="176">
        <f t="shared" si="22"/>
        <v>5.3410000000042146</v>
      </c>
      <c r="W12" s="92">
        <f t="shared" si="23"/>
        <v>37</v>
      </c>
      <c r="X12" s="102">
        <f t="shared" si="11"/>
        <v>-3.5583333333333433</v>
      </c>
      <c r="Y12" s="76">
        <f t="shared" si="12"/>
        <v>25.380000000000003</v>
      </c>
      <c r="Z12" s="174">
        <f t="shared" si="13"/>
        <v>-36.987500000000011</v>
      </c>
      <c r="AA12" s="14"/>
      <c r="AB12" s="205">
        <f t="shared" si="14"/>
        <v>-40.584693076876817</v>
      </c>
      <c r="AC12" s="101">
        <f t="shared" si="15"/>
        <v>-0.26176147107888215</v>
      </c>
      <c r="AD12" s="100">
        <f t="shared" si="16"/>
        <v>-14.997827531955707</v>
      </c>
      <c r="AE12" s="100">
        <f t="shared" si="17"/>
        <v>-0.66611629489635327</v>
      </c>
      <c r="AF12" s="99">
        <f t="shared" si="18"/>
        <v>-38.165652362452782</v>
      </c>
      <c r="AG12" s="184">
        <v>0</v>
      </c>
      <c r="AH12" s="14"/>
      <c r="AI12" s="14"/>
      <c r="AJ12" s="14"/>
      <c r="AK12" s="14"/>
      <c r="AL12" s="19"/>
      <c r="AM12" s="14"/>
      <c r="AN12" s="19"/>
      <c r="AO12" s="19"/>
      <c r="AP12" s="245"/>
    </row>
    <row r="13" spans="1:45" x14ac:dyDescent="0.25">
      <c r="A13" s="59">
        <f t="shared" si="0"/>
        <v>13</v>
      </c>
      <c r="B13" s="98">
        <f t="shared" si="19"/>
        <v>39496</v>
      </c>
      <c r="C13" s="97">
        <f t="shared" si="20"/>
        <v>49</v>
      </c>
      <c r="D13" s="89">
        <v>328.7</v>
      </c>
      <c r="E13" s="88">
        <f t="shared" si="1"/>
        <v>328.7</v>
      </c>
      <c r="F13" s="94">
        <v>22</v>
      </c>
      <c r="G13" s="93">
        <v>3</v>
      </c>
      <c r="H13" s="85">
        <v>24</v>
      </c>
      <c r="I13" s="84">
        <f t="shared" si="2"/>
        <v>22.056666666666668</v>
      </c>
      <c r="J13" s="83">
        <f t="shared" si="3"/>
        <v>330.85</v>
      </c>
      <c r="K13" s="96">
        <v>-11</v>
      </c>
      <c r="L13" s="95">
        <v>55.5</v>
      </c>
      <c r="M13" s="80">
        <f t="shared" si="4"/>
        <v>-11.925000000000001</v>
      </c>
      <c r="N13" s="79">
        <f t="shared" si="5"/>
        <v>1309.2019423196634</v>
      </c>
      <c r="O13" s="76">
        <f t="shared" si="6"/>
        <v>-5.5980576803365238</v>
      </c>
      <c r="P13" s="78">
        <f t="shared" si="7"/>
        <v>-8.6000000000001364</v>
      </c>
      <c r="Q13" s="157">
        <f t="shared" si="8"/>
        <v>-14.19805768033666</v>
      </c>
      <c r="R13" s="77">
        <f t="shared" si="9"/>
        <v>-14.143207710377236</v>
      </c>
      <c r="S13" s="179">
        <v>0.50971064814814815</v>
      </c>
      <c r="T13" s="232">
        <f t="shared" si="10"/>
        <v>-13.983333333333334</v>
      </c>
      <c r="U13" s="191">
        <f t="shared" si="21"/>
        <v>-1.8750000000002931</v>
      </c>
      <c r="V13" s="176">
        <f t="shared" si="22"/>
        <v>-0.78399999999874126</v>
      </c>
      <c r="W13" s="92">
        <f t="shared" si="23"/>
        <v>45</v>
      </c>
      <c r="X13" s="102">
        <f t="shared" si="11"/>
        <v>-3.4958333333333336</v>
      </c>
      <c r="Y13" s="76">
        <f t="shared" si="12"/>
        <v>28.074999999999999</v>
      </c>
      <c r="Z13" s="174">
        <f t="shared" si="13"/>
        <v>-29.149999999999977</v>
      </c>
      <c r="AA13" s="14"/>
      <c r="AB13" s="205">
        <f t="shared" si="14"/>
        <v>-32.699514420084142</v>
      </c>
      <c r="AC13" s="101">
        <f t="shared" si="15"/>
        <v>-0.2165816754532966</v>
      </c>
      <c r="AD13" s="100">
        <f t="shared" si="16"/>
        <v>-12.409215923346036</v>
      </c>
      <c r="AE13" s="100">
        <f t="shared" si="17"/>
        <v>-0.532293512162338</v>
      </c>
      <c r="AF13" s="99">
        <f t="shared" si="18"/>
        <v>-30.498171709097523</v>
      </c>
      <c r="AG13" s="184">
        <v>0</v>
      </c>
      <c r="AH13" s="14"/>
      <c r="AI13" s="14"/>
      <c r="AJ13" s="14"/>
      <c r="AK13" s="14"/>
      <c r="AL13" s="19"/>
      <c r="AM13" s="14"/>
      <c r="AN13" s="19"/>
      <c r="AO13" s="19"/>
      <c r="AP13" s="245"/>
    </row>
    <row r="14" spans="1:45" x14ac:dyDescent="0.25">
      <c r="A14" s="59">
        <f t="shared" si="0"/>
        <v>14</v>
      </c>
      <c r="B14" s="98">
        <f t="shared" si="19"/>
        <v>39504</v>
      </c>
      <c r="C14" s="97">
        <f t="shared" si="20"/>
        <v>57</v>
      </c>
      <c r="D14" s="89">
        <v>336.76</v>
      </c>
      <c r="E14" s="88">
        <f t="shared" si="1"/>
        <v>336.76</v>
      </c>
      <c r="F14" s="94">
        <v>22</v>
      </c>
      <c r="G14" s="93">
        <v>33</v>
      </c>
      <c r="H14" s="85">
        <v>59</v>
      </c>
      <c r="I14" s="84">
        <f t="shared" si="2"/>
        <v>22.566388888888891</v>
      </c>
      <c r="J14" s="83">
        <f t="shared" si="3"/>
        <v>338.49583333333339</v>
      </c>
      <c r="K14" s="96">
        <v>-9</v>
      </c>
      <c r="L14" s="95">
        <v>1.8</v>
      </c>
      <c r="M14" s="80">
        <f t="shared" si="4"/>
        <v>-9.0299999999999994</v>
      </c>
      <c r="N14" s="79">
        <f t="shared" si="5"/>
        <v>1340.7426569468341</v>
      </c>
      <c r="O14" s="76">
        <f t="shared" si="6"/>
        <v>-6.2973430531658323</v>
      </c>
      <c r="P14" s="78">
        <f t="shared" si="7"/>
        <v>-6.9433333333336122</v>
      </c>
      <c r="Q14" s="157">
        <f t="shared" si="8"/>
        <v>-13.240676386499445</v>
      </c>
      <c r="R14" s="77">
        <f t="shared" si="9"/>
        <v>-13.152406277651123</v>
      </c>
      <c r="S14" s="179">
        <v>0.50902777777777775</v>
      </c>
      <c r="T14" s="232">
        <f t="shared" si="10"/>
        <v>-12.999999999999954</v>
      </c>
      <c r="U14" s="191">
        <f t="shared" si="21"/>
        <v>-7.3750000000003535</v>
      </c>
      <c r="V14" s="176">
        <f t="shared" si="22"/>
        <v>-6.5340000000020382</v>
      </c>
      <c r="W14" s="92">
        <f t="shared" si="23"/>
        <v>53</v>
      </c>
      <c r="X14" s="102">
        <f t="shared" si="11"/>
        <v>-3.2499999999999885</v>
      </c>
      <c r="Y14" s="76">
        <f t="shared" si="12"/>
        <v>30.97</v>
      </c>
      <c r="Z14" s="174">
        <f t="shared" si="13"/>
        <v>-21.504166666666606</v>
      </c>
      <c r="AA14" s="14"/>
      <c r="AB14" s="205">
        <f t="shared" si="14"/>
        <v>-24.814335763291467</v>
      </c>
      <c r="AC14" s="101">
        <f t="shared" si="15"/>
        <v>-0.16772407741265616</v>
      </c>
      <c r="AD14" s="100">
        <f t="shared" si="16"/>
        <v>-9.6098817584706975</v>
      </c>
      <c r="AE14" s="100">
        <f t="shared" si="17"/>
        <v>-0.40120541670078058</v>
      </c>
      <c r="AF14" s="99">
        <f t="shared" si="18"/>
        <v>-22.987377094742239</v>
      </c>
      <c r="AG14" s="184">
        <v>0</v>
      </c>
      <c r="AH14" s="14"/>
      <c r="AI14" s="14"/>
      <c r="AJ14" s="14"/>
      <c r="AK14" s="14"/>
      <c r="AL14" s="19"/>
      <c r="AM14" s="14"/>
      <c r="AN14" s="19"/>
      <c r="AO14" s="19"/>
      <c r="AP14" s="245"/>
    </row>
    <row r="15" spans="1:45" x14ac:dyDescent="0.25">
      <c r="A15" s="59">
        <f t="shared" si="0"/>
        <v>15</v>
      </c>
      <c r="B15" s="98">
        <f t="shared" si="19"/>
        <v>39512</v>
      </c>
      <c r="C15" s="97">
        <f t="shared" si="20"/>
        <v>65</v>
      </c>
      <c r="D15" s="89">
        <v>344.79</v>
      </c>
      <c r="E15" s="88">
        <f t="shared" si="1"/>
        <v>344.79</v>
      </c>
      <c r="F15" s="94">
        <v>23</v>
      </c>
      <c r="G15" s="93">
        <v>3</v>
      </c>
      <c r="H15" s="85">
        <v>59</v>
      </c>
      <c r="I15" s="84">
        <f t="shared" si="2"/>
        <v>23.066388888888891</v>
      </c>
      <c r="J15" s="83">
        <f t="shared" si="3"/>
        <v>345.99583333333339</v>
      </c>
      <c r="K15" s="96">
        <v>-5</v>
      </c>
      <c r="L15" s="95">
        <v>59.4</v>
      </c>
      <c r="M15" s="80">
        <f t="shared" si="4"/>
        <v>-5.99</v>
      </c>
      <c r="N15" s="79">
        <f t="shared" si="5"/>
        <v>1372.2833715740048</v>
      </c>
      <c r="O15" s="76">
        <f t="shared" si="6"/>
        <v>-6.8766284259952499</v>
      </c>
      <c r="P15" s="78">
        <f t="shared" si="7"/>
        <v>-4.823333333333494</v>
      </c>
      <c r="Q15" s="157">
        <f t="shared" si="8"/>
        <v>-11.699961759328744</v>
      </c>
      <c r="R15" s="77">
        <f t="shared" si="9"/>
        <v>-11.584955539369297</v>
      </c>
      <c r="S15" s="179">
        <v>0.50792824074074072</v>
      </c>
      <c r="T15" s="232">
        <f t="shared" si="10"/>
        <v>-11.416666666666639</v>
      </c>
      <c r="U15" s="191">
        <f t="shared" si="21"/>
        <v>-11.874999999999858</v>
      </c>
      <c r="V15" s="176">
        <f t="shared" si="22"/>
        <v>-10.909000000002322</v>
      </c>
      <c r="W15" s="92">
        <f t="shared" si="23"/>
        <v>61</v>
      </c>
      <c r="X15" s="102">
        <f t="shared" si="11"/>
        <v>-2.8541666666666599</v>
      </c>
      <c r="Y15" s="76">
        <f t="shared" si="12"/>
        <v>34.01</v>
      </c>
      <c r="Z15" s="174">
        <f t="shared" si="13"/>
        <v>-14.004166666666606</v>
      </c>
      <c r="AA15" s="14"/>
      <c r="AB15" s="205">
        <f t="shared" si="14"/>
        <v>-16.929157106498792</v>
      </c>
      <c r="AC15" s="101">
        <f t="shared" si="15"/>
        <v>-0.11608893063325126</v>
      </c>
      <c r="AD15" s="100">
        <f t="shared" si="16"/>
        <v>-6.6514057734722734</v>
      </c>
      <c r="AE15" s="100">
        <f t="shared" si="17"/>
        <v>-0.27232462956107906</v>
      </c>
      <c r="AF15" s="99">
        <f t="shared" si="18"/>
        <v>-15.603051931313408</v>
      </c>
      <c r="AG15" s="184">
        <v>0</v>
      </c>
      <c r="AH15" s="14"/>
      <c r="AI15" s="14"/>
      <c r="AJ15" s="14"/>
      <c r="AK15" s="14"/>
      <c r="AL15" s="19"/>
      <c r="AM15" s="14"/>
      <c r="AN15" s="19"/>
      <c r="AO15" s="19"/>
      <c r="AP15" s="245"/>
    </row>
    <row r="16" spans="1:45" x14ac:dyDescent="0.25">
      <c r="A16" s="59">
        <f t="shared" si="0"/>
        <v>16</v>
      </c>
      <c r="B16" s="98">
        <f t="shared" si="19"/>
        <v>39520</v>
      </c>
      <c r="C16" s="97">
        <f t="shared" si="20"/>
        <v>73</v>
      </c>
      <c r="D16" s="89">
        <v>352.79</v>
      </c>
      <c r="E16" s="88">
        <f t="shared" si="1"/>
        <v>352.79</v>
      </c>
      <c r="F16" s="94">
        <v>23</v>
      </c>
      <c r="G16" s="93">
        <v>33</v>
      </c>
      <c r="H16" s="85">
        <v>31</v>
      </c>
      <c r="I16" s="84">
        <f>F16+G16/60+H16/3600-24</f>
        <v>-0.44138888888888772</v>
      </c>
      <c r="J16" s="83">
        <f>(I16+24)*15</f>
        <v>353.37916666666666</v>
      </c>
      <c r="K16" s="96">
        <v>-2</v>
      </c>
      <c r="L16" s="95">
        <v>51.7</v>
      </c>
      <c r="M16" s="80">
        <f t="shared" si="4"/>
        <v>-2.8616666666666668</v>
      </c>
      <c r="N16" s="79">
        <f t="shared" si="5"/>
        <v>1403.8240862011755</v>
      </c>
      <c r="O16" s="76">
        <f t="shared" si="6"/>
        <v>-7.3359137988245493</v>
      </c>
      <c r="P16" s="78">
        <f t="shared" si="7"/>
        <v>-2.3566666666665697</v>
      </c>
      <c r="Q16" s="157">
        <f t="shared" si="8"/>
        <v>-9.692580465491119</v>
      </c>
      <c r="R16" s="77">
        <f t="shared" si="9"/>
        <v>-9.561341606642797</v>
      </c>
      <c r="S16" s="179">
        <v>0.5065277777777778</v>
      </c>
      <c r="T16" s="232">
        <f t="shared" si="10"/>
        <v>-9.4000000000000306</v>
      </c>
      <c r="U16" s="191">
        <f t="shared" si="21"/>
        <v>-15.124999999999567</v>
      </c>
      <c r="V16" s="176">
        <f>($U$2+(I16+24-I15)/8-24)*3600</f>
        <v>-14.409000000007666</v>
      </c>
      <c r="W16" s="92">
        <f t="shared" si="23"/>
        <v>69</v>
      </c>
      <c r="X16" s="102">
        <f t="shared" si="11"/>
        <v>-2.3500000000000076</v>
      </c>
      <c r="Y16" s="76">
        <f t="shared" si="12"/>
        <v>37.138333333333335</v>
      </c>
      <c r="Z16" s="174">
        <f t="shared" si="13"/>
        <v>-6.6208333333333371</v>
      </c>
      <c r="AA16" s="14"/>
      <c r="AB16" s="205">
        <f t="shared" si="14"/>
        <v>-9.0439784497061169</v>
      </c>
      <c r="AC16" s="101">
        <f t="shared" si="15"/>
        <v>-6.2568416140430586E-2</v>
      </c>
      <c r="AD16" s="100">
        <f t="shared" si="16"/>
        <v>-3.5849061756648926</v>
      </c>
      <c r="AE16" s="100">
        <f t="shared" si="17"/>
        <v>-0.14501178818672678</v>
      </c>
      <c r="AF16" s="99">
        <f t="shared" si="18"/>
        <v>-8.308563442744493</v>
      </c>
      <c r="AG16" s="184">
        <v>0</v>
      </c>
      <c r="AH16" s="14"/>
      <c r="AI16" s="14"/>
      <c r="AJ16" s="14"/>
      <c r="AK16" s="14"/>
      <c r="AL16" s="19"/>
      <c r="AM16" s="14"/>
      <c r="AN16" s="19"/>
      <c r="AO16" s="19"/>
      <c r="AP16" s="245"/>
    </row>
    <row r="17" spans="1:42" x14ac:dyDescent="0.25">
      <c r="A17" s="59">
        <f t="shared" si="0"/>
        <v>17</v>
      </c>
      <c r="B17" s="98">
        <f t="shared" si="19"/>
        <v>39528</v>
      </c>
      <c r="C17" s="97">
        <f t="shared" si="20"/>
        <v>81</v>
      </c>
      <c r="D17" s="89">
        <v>0.75</v>
      </c>
      <c r="E17" s="88">
        <f t="shared" ref="E17:E53" si="24">D17+360</f>
        <v>360.75</v>
      </c>
      <c r="F17" s="94">
        <v>0</v>
      </c>
      <c r="G17" s="93">
        <v>2</v>
      </c>
      <c r="H17" s="85">
        <v>46</v>
      </c>
      <c r="I17" s="84">
        <f t="shared" si="2"/>
        <v>4.611111111111111E-2</v>
      </c>
      <c r="J17" s="83">
        <f t="shared" ref="J17:J53" si="25">I17*15+360</f>
        <v>360.69166666666666</v>
      </c>
      <c r="K17" s="96">
        <v>0</v>
      </c>
      <c r="L17" s="95">
        <v>18</v>
      </c>
      <c r="M17" s="80">
        <f t="shared" ref="M17:M40" si="26">K17+L17/60</f>
        <v>0.3</v>
      </c>
      <c r="N17" s="79">
        <f t="shared" si="5"/>
        <v>1435.3648008283462</v>
      </c>
      <c r="O17" s="76">
        <f t="shared" si="6"/>
        <v>-7.6351991716537668</v>
      </c>
      <c r="P17" s="78">
        <f t="shared" si="7"/>
        <v>0.23333333333334849</v>
      </c>
      <c r="Q17" s="157">
        <f t="shared" si="8"/>
        <v>-7.4018658383204183</v>
      </c>
      <c r="R17" s="77">
        <f t="shared" si="9"/>
        <v>-7.2629880905832147</v>
      </c>
      <c r="S17" s="179">
        <v>0.50491898148148151</v>
      </c>
      <c r="T17" s="232">
        <f t="shared" si="10"/>
        <v>-7.0833333333333748</v>
      </c>
      <c r="U17" s="191">
        <f t="shared" si="21"/>
        <v>-17.374999999999918</v>
      </c>
      <c r="V17" s="176">
        <f t="shared" ref="V17:V52" si="27">($U$2+(I17-I16)/8-24)*3600</f>
        <v>-16.533999999997206</v>
      </c>
      <c r="W17" s="92">
        <f t="shared" si="23"/>
        <v>77</v>
      </c>
      <c r="X17" s="102">
        <f t="shared" si="11"/>
        <v>-1.7708333333333437</v>
      </c>
      <c r="Y17" s="76">
        <f t="shared" si="12"/>
        <v>40.299999999999997</v>
      </c>
      <c r="Z17" s="174">
        <f t="shared" si="13"/>
        <v>0.69166666666666288</v>
      </c>
      <c r="AA17" s="14"/>
      <c r="AB17" s="205">
        <f t="shared" si="14"/>
        <v>-1.1587997929134417</v>
      </c>
      <c r="AC17" s="101">
        <f t="shared" si="15"/>
        <v>-8.0445302468845539E-3</v>
      </c>
      <c r="AD17" s="100">
        <f t="shared" si="16"/>
        <v>-0.46091763131181912</v>
      </c>
      <c r="AE17" s="100">
        <f t="shared" si="17"/>
        <v>-1.8556357369369891E-2</v>
      </c>
      <c r="AF17" s="99">
        <f t="shared" si="18"/>
        <v>-1.0632009604013777</v>
      </c>
      <c r="AG17" s="184">
        <v>0</v>
      </c>
      <c r="AH17" s="14"/>
      <c r="AI17" s="14"/>
      <c r="AJ17" s="14"/>
      <c r="AK17" s="14"/>
      <c r="AL17" s="19"/>
      <c r="AM17" s="14"/>
      <c r="AN17" s="19"/>
      <c r="AO17" s="19"/>
      <c r="AP17" s="245"/>
    </row>
    <row r="18" spans="1:42" x14ac:dyDescent="0.25">
      <c r="A18" s="59">
        <f t="shared" si="0"/>
        <v>18</v>
      </c>
      <c r="B18" s="98">
        <f t="shared" si="19"/>
        <v>39536</v>
      </c>
      <c r="C18" s="97">
        <f t="shared" si="20"/>
        <v>89</v>
      </c>
      <c r="D18" s="89">
        <v>8.67</v>
      </c>
      <c r="E18" s="88">
        <f t="shared" si="24"/>
        <v>368.67</v>
      </c>
      <c r="F18" s="94">
        <v>0</v>
      </c>
      <c r="G18" s="93">
        <v>31</v>
      </c>
      <c r="H18" s="85">
        <v>53</v>
      </c>
      <c r="I18" s="84">
        <f t="shared" si="2"/>
        <v>0.53138888888888891</v>
      </c>
      <c r="J18" s="83">
        <f t="shared" si="25"/>
        <v>367.97083333333336</v>
      </c>
      <c r="K18" s="96">
        <v>3</v>
      </c>
      <c r="L18" s="95">
        <v>26.4</v>
      </c>
      <c r="M18" s="80">
        <f t="shared" si="26"/>
        <v>3.44</v>
      </c>
      <c r="N18" s="79">
        <f t="shared" si="5"/>
        <v>1466.9055154555169</v>
      </c>
      <c r="O18" s="76">
        <f t="shared" si="6"/>
        <v>-7.7744845444831299</v>
      </c>
      <c r="P18" s="78">
        <f t="shared" si="7"/>
        <v>2.7966666666666242</v>
      </c>
      <c r="Q18" s="157">
        <f t="shared" si="8"/>
        <v>-4.9778178778165056</v>
      </c>
      <c r="R18" s="77">
        <f t="shared" si="9"/>
        <v>-4.84275957452373</v>
      </c>
      <c r="S18" s="179">
        <v>0.50324074074074077</v>
      </c>
      <c r="T18" s="232">
        <f t="shared" si="10"/>
        <v>-4.6666666666667034</v>
      </c>
      <c r="U18" s="191">
        <f t="shared" si="21"/>
        <v>-18.125000000000036</v>
      </c>
      <c r="V18" s="176">
        <f t="shared" si="27"/>
        <v>-17.53400000000056</v>
      </c>
      <c r="W18" s="92">
        <f t="shared" si="23"/>
        <v>85</v>
      </c>
      <c r="X18" s="102">
        <f t="shared" si="11"/>
        <v>-1.1666666666666758</v>
      </c>
      <c r="Y18" s="76">
        <f t="shared" si="12"/>
        <v>43.44</v>
      </c>
      <c r="Z18" s="174">
        <f t="shared" si="13"/>
        <v>7.9708333333333599</v>
      </c>
      <c r="AA18" s="14"/>
      <c r="AB18" s="205">
        <f t="shared" si="14"/>
        <v>6.7263788638792334</v>
      </c>
      <c r="AC18" s="101">
        <f t="shared" si="15"/>
        <v>4.6607706288516064E-2</v>
      </c>
      <c r="AD18" s="100">
        <f t="shared" si="16"/>
        <v>2.6704248631173173</v>
      </c>
      <c r="AE18" s="100">
        <f t="shared" ref="AE18:AE39" si="28">ACOS(COS(RADIANS(AB18))/COS(AC18))</f>
        <v>0.10778824290487687</v>
      </c>
      <c r="AF18" s="99">
        <f t="shared" si="18"/>
        <v>6.1758113995803852</v>
      </c>
      <c r="AG18" s="184">
        <v>0</v>
      </c>
      <c r="AH18" s="14"/>
      <c r="AI18" s="14"/>
      <c r="AJ18" s="14"/>
      <c r="AK18" s="14"/>
      <c r="AL18" s="19"/>
      <c r="AM18" s="14"/>
      <c r="AN18" s="19"/>
      <c r="AO18" s="19"/>
      <c r="AP18" s="245"/>
    </row>
    <row r="19" spans="1:42" x14ac:dyDescent="0.25">
      <c r="A19" s="59">
        <f t="shared" si="0"/>
        <v>19</v>
      </c>
      <c r="B19" s="98">
        <f t="shared" si="19"/>
        <v>39544</v>
      </c>
      <c r="C19" s="97">
        <f t="shared" si="20"/>
        <v>97</v>
      </c>
      <c r="D19" s="89">
        <v>16.57</v>
      </c>
      <c r="E19" s="88">
        <f t="shared" si="24"/>
        <v>376.57</v>
      </c>
      <c r="F19" s="94">
        <v>1</v>
      </c>
      <c r="G19" s="93">
        <v>1</v>
      </c>
      <c r="H19" s="85">
        <v>4</v>
      </c>
      <c r="I19" s="84">
        <f t="shared" si="2"/>
        <v>1.0177777777777777</v>
      </c>
      <c r="J19" s="83">
        <f t="shared" si="25"/>
        <v>375.26666666666665</v>
      </c>
      <c r="K19" s="96">
        <v>6</v>
      </c>
      <c r="L19" s="95">
        <v>30.8</v>
      </c>
      <c r="M19" s="80">
        <f t="shared" si="26"/>
        <v>6.5133333333333336</v>
      </c>
      <c r="N19" s="79">
        <f t="shared" si="5"/>
        <v>1498.4462300826876</v>
      </c>
      <c r="O19" s="76">
        <f t="shared" si="6"/>
        <v>-7.8337699173123383</v>
      </c>
      <c r="P19" s="78">
        <f t="shared" si="7"/>
        <v>5.2133333333333667</v>
      </c>
      <c r="Q19" s="157">
        <f t="shared" si="8"/>
        <v>-2.6204365839789716</v>
      </c>
      <c r="R19" s="77">
        <f t="shared" si="9"/>
        <v>-2.4987463362417657</v>
      </c>
      <c r="S19" s="179">
        <v>0.50160879629629629</v>
      </c>
      <c r="T19" s="232">
        <f t="shared" si="10"/>
        <v>-2.3166666666666558</v>
      </c>
      <c r="U19" s="191">
        <f t="shared" si="21"/>
        <v>-17.625000000000355</v>
      </c>
      <c r="V19" s="176">
        <f t="shared" si="27"/>
        <v>-17.034000000005278</v>
      </c>
      <c r="W19" s="92">
        <f t="shared" si="23"/>
        <v>93</v>
      </c>
      <c r="X19" s="102">
        <f t="shared" si="11"/>
        <v>-0.57916666666666394</v>
      </c>
      <c r="Y19" s="76">
        <f t="shared" si="12"/>
        <v>46.513333333333335</v>
      </c>
      <c r="Z19" s="174">
        <f t="shared" si="13"/>
        <v>15.266666666666652</v>
      </c>
      <c r="AA19" s="14"/>
      <c r="AB19" s="205">
        <f t="shared" si="14"/>
        <v>14.611557520671909</v>
      </c>
      <c r="AC19" s="101">
        <f t="shared" si="15"/>
        <v>0.1005142429474129</v>
      </c>
      <c r="AD19" s="100">
        <f t="shared" si="16"/>
        <v>5.7590419018393595</v>
      </c>
      <c r="AE19" s="100">
        <f t="shared" si="28"/>
        <v>0.23477310541277796</v>
      </c>
      <c r="AF19" s="99">
        <f t="shared" si="18"/>
        <v>13.451508083332161</v>
      </c>
      <c r="AG19" s="184">
        <v>0</v>
      </c>
      <c r="AH19" s="14"/>
      <c r="AI19" s="14"/>
      <c r="AJ19" s="14"/>
      <c r="AK19" s="14"/>
      <c r="AL19" s="19"/>
      <c r="AM19" s="14"/>
      <c r="AN19" s="19"/>
      <c r="AO19" s="19"/>
      <c r="AP19" s="245"/>
    </row>
    <row r="20" spans="1:42" x14ac:dyDescent="0.25">
      <c r="A20" s="59">
        <f t="shared" si="0"/>
        <v>20</v>
      </c>
      <c r="B20" s="98">
        <f t="shared" si="19"/>
        <v>39552</v>
      </c>
      <c r="C20" s="97">
        <f t="shared" si="20"/>
        <v>105</v>
      </c>
      <c r="D20" s="89">
        <v>24.42</v>
      </c>
      <c r="E20" s="88">
        <f t="shared" si="24"/>
        <v>384.42</v>
      </c>
      <c r="F20" s="94">
        <v>1</v>
      </c>
      <c r="G20" s="93">
        <v>30</v>
      </c>
      <c r="H20" s="85">
        <v>29</v>
      </c>
      <c r="I20" s="84">
        <f t="shared" si="2"/>
        <v>1.5080555555555555</v>
      </c>
      <c r="J20" s="83">
        <f t="shared" si="25"/>
        <v>382.62083333333334</v>
      </c>
      <c r="K20" s="96">
        <v>9</v>
      </c>
      <c r="L20" s="95">
        <v>28.1</v>
      </c>
      <c r="M20" s="80">
        <f t="shared" si="26"/>
        <v>9.4683333333333337</v>
      </c>
      <c r="N20" s="79">
        <f t="shared" si="5"/>
        <v>1529.9869447098583</v>
      </c>
      <c r="O20" s="76">
        <f t="shared" si="6"/>
        <v>-7.6930552901417286</v>
      </c>
      <c r="P20" s="78">
        <f t="shared" si="7"/>
        <v>7.1966666666667152</v>
      </c>
      <c r="Q20" s="157">
        <f t="shared" si="8"/>
        <v>-0.49638862347501345</v>
      </c>
      <c r="R20" s="77">
        <f t="shared" si="9"/>
        <v>-0.39379559796002539</v>
      </c>
      <c r="S20" s="179">
        <v>0.50015046296296295</v>
      </c>
      <c r="T20" s="232">
        <f t="shared" si="10"/>
        <v>-0.21666666666664725</v>
      </c>
      <c r="U20" s="191">
        <f t="shared" si="21"/>
        <v>-15.750000000000064</v>
      </c>
      <c r="V20" s="176">
        <f t="shared" si="27"/>
        <v>-15.284000000002607</v>
      </c>
      <c r="W20" s="92">
        <f t="shared" si="23"/>
        <v>101</v>
      </c>
      <c r="X20" s="102">
        <f t="shared" si="11"/>
        <v>-5.4166666666661811E-2</v>
      </c>
      <c r="Y20" s="76">
        <f t="shared" si="12"/>
        <v>49.468333333333334</v>
      </c>
      <c r="Z20" s="174">
        <f t="shared" si="13"/>
        <v>22.620833333333337</v>
      </c>
      <c r="AA20" s="14"/>
      <c r="AB20" s="205">
        <f t="shared" si="14"/>
        <v>22.496736177464584</v>
      </c>
      <c r="AC20" s="101">
        <f t="shared" si="15"/>
        <v>0.15279563920531358</v>
      </c>
      <c r="AD20" s="100">
        <f t="shared" si="16"/>
        <v>8.754545254468125</v>
      </c>
      <c r="AE20" s="100">
        <f t="shared" si="28"/>
        <v>0.36312279108109036</v>
      </c>
      <c r="AF20" s="99">
        <f t="shared" si="18"/>
        <v>20.805403373957208</v>
      </c>
      <c r="AG20" s="184">
        <v>0</v>
      </c>
      <c r="AH20" s="14"/>
      <c r="AI20" s="14"/>
      <c r="AJ20" s="14"/>
      <c r="AK20" s="14"/>
      <c r="AL20" s="19"/>
      <c r="AM20" s="14"/>
      <c r="AN20" s="19"/>
      <c r="AO20" s="19"/>
      <c r="AP20" s="245"/>
    </row>
    <row r="21" spans="1:42" x14ac:dyDescent="0.25">
      <c r="A21" s="59">
        <f t="shared" si="0"/>
        <v>21</v>
      </c>
      <c r="B21" s="98">
        <f t="shared" si="19"/>
        <v>39560</v>
      </c>
      <c r="C21" s="97">
        <f t="shared" si="20"/>
        <v>113</v>
      </c>
      <c r="D21" s="89">
        <v>32.24</v>
      </c>
      <c r="E21" s="88">
        <f t="shared" si="24"/>
        <v>392.24</v>
      </c>
      <c r="F21" s="94">
        <v>2</v>
      </c>
      <c r="G21" s="93">
        <v>0</v>
      </c>
      <c r="H21" s="85">
        <v>14</v>
      </c>
      <c r="I21" s="84">
        <f t="shared" si="2"/>
        <v>2.0038888888888891</v>
      </c>
      <c r="J21" s="83">
        <f t="shared" si="25"/>
        <v>390.05833333333334</v>
      </c>
      <c r="K21" s="96">
        <v>12</v>
      </c>
      <c r="L21" s="95">
        <v>15.1</v>
      </c>
      <c r="M21" s="80">
        <f t="shared" si="26"/>
        <v>12.251666666666667</v>
      </c>
      <c r="N21" s="79">
        <f t="shared" si="5"/>
        <v>1561.527659337029</v>
      </c>
      <c r="O21" s="76">
        <f t="shared" si="6"/>
        <v>-7.4323406629710007</v>
      </c>
      <c r="P21" s="78">
        <f t="shared" si="7"/>
        <v>8.7266666666666879</v>
      </c>
      <c r="Q21" s="157">
        <f t="shared" si="8"/>
        <v>1.2943260036956872</v>
      </c>
      <c r="R21" s="77">
        <f t="shared" si="9"/>
        <v>1.3692280569884392</v>
      </c>
      <c r="S21" s="179">
        <v>0.49892361111111111</v>
      </c>
      <c r="T21" s="232">
        <f t="shared" si="10"/>
        <v>1.5500000000000025</v>
      </c>
      <c r="U21" s="191">
        <f t="shared" si="21"/>
        <v>-13.249999999999872</v>
      </c>
      <c r="V21" s="176">
        <f t="shared" si="27"/>
        <v>-12.784000000000617</v>
      </c>
      <c r="W21" s="92">
        <f t="shared" si="23"/>
        <v>109</v>
      </c>
      <c r="X21" s="102">
        <f t="shared" si="11"/>
        <v>0.38750000000000062</v>
      </c>
      <c r="Y21" s="76">
        <f t="shared" si="12"/>
        <v>52.251666666666665</v>
      </c>
      <c r="Z21" s="174">
        <f t="shared" si="13"/>
        <v>30.058333333333337</v>
      </c>
      <c r="AA21" s="14"/>
      <c r="AB21" s="205">
        <f t="shared" si="14"/>
        <v>30.381914834257259</v>
      </c>
      <c r="AC21" s="101">
        <f t="shared" si="15"/>
        <v>0.20256277550238905</v>
      </c>
      <c r="AD21" s="100">
        <f t="shared" si="16"/>
        <v>11.605992122742878</v>
      </c>
      <c r="AE21" s="100">
        <f t="shared" si="28"/>
        <v>0.49350153897179028</v>
      </c>
      <c r="AF21" s="99">
        <f t="shared" si="18"/>
        <v>28.275555366294498</v>
      </c>
      <c r="AG21" s="184">
        <v>0</v>
      </c>
      <c r="AH21" s="14"/>
      <c r="AI21" s="14"/>
      <c r="AJ21" s="14"/>
      <c r="AK21" s="14"/>
      <c r="AL21" s="19"/>
      <c r="AM21" s="14"/>
      <c r="AN21" s="19"/>
      <c r="AO21" s="19"/>
      <c r="AP21" s="245"/>
    </row>
    <row r="22" spans="1:42" x14ac:dyDescent="0.25">
      <c r="A22" s="59">
        <f t="shared" si="0"/>
        <v>22</v>
      </c>
      <c r="B22" s="98">
        <f t="shared" si="19"/>
        <v>39568</v>
      </c>
      <c r="C22" s="97">
        <f t="shared" si="20"/>
        <v>121</v>
      </c>
      <c r="D22" s="89">
        <v>40.020000000000003</v>
      </c>
      <c r="E22" s="88">
        <f t="shared" si="24"/>
        <v>400.02</v>
      </c>
      <c r="F22" s="94">
        <v>2</v>
      </c>
      <c r="G22" s="93">
        <v>30</v>
      </c>
      <c r="H22" s="85">
        <v>28</v>
      </c>
      <c r="I22" s="84">
        <f t="shared" si="2"/>
        <v>2.5077777777777777</v>
      </c>
      <c r="J22" s="83">
        <f t="shared" si="25"/>
        <v>397.61666666666667</v>
      </c>
      <c r="K22" s="96">
        <v>14</v>
      </c>
      <c r="L22" s="95">
        <v>49.4</v>
      </c>
      <c r="M22" s="80">
        <f t="shared" si="26"/>
        <v>14.823333333333334</v>
      </c>
      <c r="N22" s="79">
        <f t="shared" si="5"/>
        <v>1593.0683739641995</v>
      </c>
      <c r="O22" s="76">
        <f t="shared" si="6"/>
        <v>-7.0116260358004183</v>
      </c>
      <c r="P22" s="78">
        <f t="shared" si="7"/>
        <v>9.6133333333332303</v>
      </c>
      <c r="Q22" s="157">
        <f t="shared" si="8"/>
        <v>2.6017072975328119</v>
      </c>
      <c r="R22" s="77">
        <f t="shared" si="9"/>
        <v>2.6431892119367055</v>
      </c>
      <c r="S22" s="179">
        <v>0.4980324074074074</v>
      </c>
      <c r="T22" s="232">
        <f t="shared" si="10"/>
        <v>2.8333333333333499</v>
      </c>
      <c r="U22" s="191">
        <f t="shared" si="21"/>
        <v>-9.6250000000001066</v>
      </c>
      <c r="V22" s="176">
        <f t="shared" si="27"/>
        <v>-9.1589999999996508</v>
      </c>
      <c r="W22" s="92">
        <f t="shared" si="23"/>
        <v>117</v>
      </c>
      <c r="X22" s="102">
        <f t="shared" si="11"/>
        <v>0.70833333333333748</v>
      </c>
      <c r="Y22" s="76">
        <f t="shared" si="12"/>
        <v>54.823333333333338</v>
      </c>
      <c r="Z22" s="174">
        <f t="shared" si="13"/>
        <v>37.616666666666674</v>
      </c>
      <c r="AA22" s="14"/>
      <c r="AB22" s="205">
        <f t="shared" si="14"/>
        <v>38.267093491049877</v>
      </c>
      <c r="AC22" s="101">
        <f t="shared" si="15"/>
        <v>0.24891713537170082</v>
      </c>
      <c r="AD22" s="100">
        <f t="shared" si="16"/>
        <v>14.261901305285036</v>
      </c>
      <c r="AE22" s="100">
        <f t="shared" si="28"/>
        <v>0.62647424112283845</v>
      </c>
      <c r="AF22" s="99">
        <f t="shared" si="18"/>
        <v>35.894329989999726</v>
      </c>
      <c r="AG22" s="184">
        <v>0</v>
      </c>
      <c r="AH22" s="14"/>
      <c r="AI22" s="14"/>
      <c r="AJ22" s="14"/>
      <c r="AK22" s="14"/>
      <c r="AL22" s="19"/>
      <c r="AM22" s="14"/>
      <c r="AN22" s="19"/>
      <c r="AO22" s="19"/>
      <c r="AP22" s="245"/>
    </row>
    <row r="23" spans="1:42" x14ac:dyDescent="0.25">
      <c r="A23" s="59">
        <f t="shared" si="0"/>
        <v>23</v>
      </c>
      <c r="B23" s="98">
        <f t="shared" si="19"/>
        <v>39576</v>
      </c>
      <c r="C23" s="97">
        <f t="shared" si="20"/>
        <v>129</v>
      </c>
      <c r="D23" s="89">
        <v>47.78</v>
      </c>
      <c r="E23" s="88">
        <f t="shared" si="24"/>
        <v>407.78</v>
      </c>
      <c r="F23" s="94">
        <v>3</v>
      </c>
      <c r="G23" s="93">
        <v>1</v>
      </c>
      <c r="H23" s="85">
        <v>17</v>
      </c>
      <c r="I23" s="84">
        <f t="shared" si="2"/>
        <v>3.0213888888888887</v>
      </c>
      <c r="J23" s="83">
        <f t="shared" si="25"/>
        <v>405.32083333333333</v>
      </c>
      <c r="K23" s="96">
        <v>17</v>
      </c>
      <c r="L23" s="95">
        <v>8</v>
      </c>
      <c r="M23" s="80">
        <f t="shared" si="26"/>
        <v>17.133333333333333</v>
      </c>
      <c r="N23" s="79">
        <f t="shared" si="5"/>
        <v>1624.6090885913704</v>
      </c>
      <c r="O23" s="76">
        <f t="shared" si="6"/>
        <v>-6.5109114086294539</v>
      </c>
      <c r="P23" s="78">
        <f t="shared" si="7"/>
        <v>9.8366666666665878</v>
      </c>
      <c r="Q23" s="157">
        <f t="shared" si="8"/>
        <v>3.3257552580371339</v>
      </c>
      <c r="R23" s="77">
        <f t="shared" si="9"/>
        <v>3.3338170335521036</v>
      </c>
      <c r="S23" s="179">
        <v>0.49755787037037041</v>
      </c>
      <c r="T23" s="232">
        <f t="shared" si="10"/>
        <v>3.5166666666666035</v>
      </c>
      <c r="U23" s="191">
        <f t="shared" si="21"/>
        <v>-5.1249999999994023</v>
      </c>
      <c r="V23" s="176">
        <f t="shared" si="27"/>
        <v>-4.7839999999993665</v>
      </c>
      <c r="W23" s="92">
        <f t="shared" si="23"/>
        <v>125</v>
      </c>
      <c r="X23" s="102">
        <f t="shared" si="11"/>
        <v>0.87916666666665089</v>
      </c>
      <c r="Y23" s="76">
        <f t="shared" si="12"/>
        <v>57.133333333333333</v>
      </c>
      <c r="Z23" s="174">
        <f t="shared" si="13"/>
        <v>45.320833333333326</v>
      </c>
      <c r="AA23" s="14"/>
      <c r="AB23" s="205">
        <f t="shared" si="14"/>
        <v>46.152272147842609</v>
      </c>
      <c r="AC23" s="101">
        <f t="shared" si="15"/>
        <v>0.29095820438184883</v>
      </c>
      <c r="AD23" s="100">
        <f t="shared" si="16"/>
        <v>16.670677125784753</v>
      </c>
      <c r="AE23" s="100">
        <f t="shared" si="28"/>
        <v>0.76246145517986363</v>
      </c>
      <c r="AF23" s="99">
        <f t="shared" si="18"/>
        <v>43.685823423209364</v>
      </c>
      <c r="AG23" s="184">
        <v>0</v>
      </c>
      <c r="AH23" s="14"/>
      <c r="AI23" s="14"/>
      <c r="AJ23" s="14"/>
      <c r="AK23" s="14"/>
      <c r="AL23" s="19"/>
      <c r="AM23" s="14"/>
      <c r="AN23" s="19"/>
      <c r="AO23" s="19"/>
      <c r="AP23" s="245"/>
    </row>
    <row r="24" spans="1:42" x14ac:dyDescent="0.25">
      <c r="A24" s="59">
        <f t="shared" si="0"/>
        <v>24</v>
      </c>
      <c r="B24" s="98">
        <f t="shared" si="19"/>
        <v>39584</v>
      </c>
      <c r="C24" s="97">
        <f t="shared" si="20"/>
        <v>137</v>
      </c>
      <c r="D24" s="89">
        <v>55.5</v>
      </c>
      <c r="E24" s="88">
        <f t="shared" si="24"/>
        <v>415.5</v>
      </c>
      <c r="F24" s="94">
        <v>3</v>
      </c>
      <c r="G24" s="93">
        <v>32</v>
      </c>
      <c r="H24" s="85">
        <v>41</v>
      </c>
      <c r="I24" s="84">
        <f t="shared" si="2"/>
        <v>3.5447222222222221</v>
      </c>
      <c r="J24" s="83">
        <f t="shared" si="25"/>
        <v>413.17083333333335</v>
      </c>
      <c r="K24" s="96">
        <v>19</v>
      </c>
      <c r="L24" s="95">
        <v>8.3000000000000007</v>
      </c>
      <c r="M24" s="80">
        <f t="shared" si="26"/>
        <v>19.138333333333332</v>
      </c>
      <c r="N24" s="79">
        <f t="shared" si="5"/>
        <v>1656.1498032185409</v>
      </c>
      <c r="O24" s="76">
        <f t="shared" si="6"/>
        <v>-5.8501967814590898</v>
      </c>
      <c r="P24" s="78">
        <f t="shared" si="7"/>
        <v>9.316666666666606</v>
      </c>
      <c r="Q24" s="157">
        <f t="shared" si="8"/>
        <v>3.4664698852075162</v>
      </c>
      <c r="R24" s="77">
        <f t="shared" si="9"/>
        <v>3.4411115218336144</v>
      </c>
      <c r="S24" s="179">
        <v>0.49748842592592596</v>
      </c>
      <c r="T24" s="232">
        <f t="shared" si="10"/>
        <v>3.6166666666666192</v>
      </c>
      <c r="U24" s="191">
        <f t="shared" si="21"/>
        <v>-0.75000000000011724</v>
      </c>
      <c r="V24" s="176">
        <f t="shared" si="27"/>
        <v>-0.40899999999908232</v>
      </c>
      <c r="W24" s="92">
        <f t="shared" si="23"/>
        <v>133</v>
      </c>
      <c r="X24" s="102">
        <f t="shared" si="11"/>
        <v>0.90416666666665479</v>
      </c>
      <c r="Y24" s="76">
        <f t="shared" si="12"/>
        <v>59.138333333333335</v>
      </c>
      <c r="Z24" s="174">
        <f t="shared" si="13"/>
        <v>53.170833333333348</v>
      </c>
      <c r="AA24" s="14"/>
      <c r="AB24" s="205">
        <f t="shared" si="14"/>
        <v>54.037450804635228</v>
      </c>
      <c r="AC24" s="101">
        <f t="shared" si="15"/>
        <v>0.32780029798822008</v>
      </c>
      <c r="AD24" s="100">
        <f t="shared" si="16"/>
        <v>18.78157359785574</v>
      </c>
      <c r="AE24" s="100">
        <f t="shared" si="28"/>
        <v>0.90169069605319674</v>
      </c>
      <c r="AF24" s="99">
        <f t="shared" si="18"/>
        <v>51.663071310061689</v>
      </c>
      <c r="AG24" s="184">
        <v>0</v>
      </c>
      <c r="AH24" s="14"/>
      <c r="AI24" s="14"/>
      <c r="AJ24" s="14"/>
      <c r="AK24" s="14"/>
      <c r="AL24" s="19"/>
      <c r="AM24" s="14"/>
      <c r="AN24" s="19"/>
      <c r="AO24" s="19"/>
      <c r="AP24" s="245"/>
    </row>
    <row r="25" spans="1:42" x14ac:dyDescent="0.25">
      <c r="A25" s="59">
        <f t="shared" si="0"/>
        <v>25</v>
      </c>
      <c r="B25" s="98">
        <f t="shared" si="19"/>
        <v>39592</v>
      </c>
      <c r="C25" s="97">
        <f t="shared" si="20"/>
        <v>145</v>
      </c>
      <c r="D25" s="89">
        <v>63.2</v>
      </c>
      <c r="E25" s="88">
        <f t="shared" si="24"/>
        <v>423.2</v>
      </c>
      <c r="F25" s="94">
        <v>4</v>
      </c>
      <c r="G25" s="93">
        <v>4</v>
      </c>
      <c r="H25" s="85">
        <v>40</v>
      </c>
      <c r="I25" s="84">
        <f t="shared" si="2"/>
        <v>4.0777777777777775</v>
      </c>
      <c r="J25" s="83">
        <f t="shared" si="25"/>
        <v>421.16666666666669</v>
      </c>
      <c r="K25" s="96">
        <v>20</v>
      </c>
      <c r="L25" s="95">
        <v>47.9</v>
      </c>
      <c r="M25" s="80">
        <f t="shared" si="26"/>
        <v>20.798333333333332</v>
      </c>
      <c r="N25" s="79">
        <f t="shared" si="5"/>
        <v>1687.6905178457116</v>
      </c>
      <c r="O25" s="76">
        <f t="shared" si="6"/>
        <v>-5.1094821542883437</v>
      </c>
      <c r="P25" s="78">
        <f t="shared" si="7"/>
        <v>8.1333333333332121</v>
      </c>
      <c r="Q25" s="157">
        <f t="shared" si="8"/>
        <v>3.0238511790448683</v>
      </c>
      <c r="R25" s="77">
        <f t="shared" si="9"/>
        <v>2.9669823990043027</v>
      </c>
      <c r="S25" s="179">
        <v>0.49781249999999999</v>
      </c>
      <c r="T25" s="232">
        <f t="shared" si="10"/>
        <v>3.1500000000000128</v>
      </c>
      <c r="U25" s="191">
        <f t="shared" si="21"/>
        <v>3.4999999999995479</v>
      </c>
      <c r="V25" s="176">
        <f t="shared" si="27"/>
        <v>3.9660000000012019</v>
      </c>
      <c r="W25" s="92">
        <f t="shared" si="23"/>
        <v>141</v>
      </c>
      <c r="X25" s="102">
        <f t="shared" si="11"/>
        <v>0.7875000000000032</v>
      </c>
      <c r="Y25" s="76">
        <f t="shared" si="12"/>
        <v>60.798333333333332</v>
      </c>
      <c r="Z25" s="174">
        <f t="shared" si="13"/>
        <v>61.166666666666686</v>
      </c>
      <c r="AA25" s="14"/>
      <c r="AB25" s="205">
        <f t="shared" si="14"/>
        <v>61.922629461427903</v>
      </c>
      <c r="AC25" s="101">
        <f t="shared" si="15"/>
        <v>0.35860026979978565</v>
      </c>
      <c r="AD25" s="100">
        <f t="shared" si="16"/>
        <v>20.546281991780351</v>
      </c>
      <c r="AE25" s="100">
        <f t="shared" si="28"/>
        <v>1.0441503086587689</v>
      </c>
      <c r="AF25" s="99">
        <f t="shared" si="18"/>
        <v>59.825405863429673</v>
      </c>
      <c r="AG25" s="184">
        <v>0</v>
      </c>
      <c r="AH25" s="14"/>
      <c r="AI25" s="14"/>
      <c r="AJ25" s="14"/>
      <c r="AK25" s="14"/>
      <c r="AL25" s="19"/>
      <c r="AM25" s="14"/>
      <c r="AN25" s="19"/>
      <c r="AO25" s="19"/>
      <c r="AP25" s="245"/>
    </row>
    <row r="26" spans="1:42" x14ac:dyDescent="0.25">
      <c r="A26" s="59">
        <f t="shared" si="0"/>
        <v>26</v>
      </c>
      <c r="B26" s="98">
        <f t="shared" si="19"/>
        <v>39600</v>
      </c>
      <c r="C26" s="97">
        <f t="shared" si="20"/>
        <v>153</v>
      </c>
      <c r="D26" s="89">
        <v>70.88</v>
      </c>
      <c r="E26" s="88">
        <f t="shared" si="24"/>
        <v>430.88</v>
      </c>
      <c r="F26" s="94">
        <v>4</v>
      </c>
      <c r="G26" s="93">
        <v>37</v>
      </c>
      <c r="H26" s="85">
        <v>12</v>
      </c>
      <c r="I26" s="84">
        <f t="shared" si="2"/>
        <v>4.62</v>
      </c>
      <c r="J26" s="83">
        <f t="shared" si="25"/>
        <v>429.3</v>
      </c>
      <c r="K26" s="96">
        <v>22</v>
      </c>
      <c r="L26" s="95">
        <v>4.5999999999999996</v>
      </c>
      <c r="M26" s="80">
        <f t="shared" si="26"/>
        <v>22.076666666666668</v>
      </c>
      <c r="N26" s="79">
        <f t="shared" si="5"/>
        <v>1719.2312324728823</v>
      </c>
      <c r="O26" s="76">
        <f t="shared" si="6"/>
        <v>-4.2887675271176704</v>
      </c>
      <c r="P26" s="78">
        <f t="shared" si="7"/>
        <v>6.3199999999999363</v>
      </c>
      <c r="Q26" s="157">
        <f t="shared" si="8"/>
        <v>2.0312324728822659</v>
      </c>
      <c r="R26" s="77">
        <f t="shared" si="9"/>
        <v>1.9495373039528079</v>
      </c>
      <c r="S26" s="179">
        <v>0.49853009259259262</v>
      </c>
      <c r="T26" s="232">
        <f t="shared" si="10"/>
        <v>2.1166666666666245</v>
      </c>
      <c r="U26" s="191">
        <f t="shared" si="21"/>
        <v>7.7500000000004121</v>
      </c>
      <c r="V26" s="176">
        <f t="shared" si="27"/>
        <v>8.0909999999974502</v>
      </c>
      <c r="W26" s="92">
        <f t="shared" si="23"/>
        <v>149</v>
      </c>
      <c r="X26" s="102">
        <f t="shared" si="11"/>
        <v>0.52916666666665613</v>
      </c>
      <c r="Y26" s="76">
        <f t="shared" si="12"/>
        <v>62.076666666666668</v>
      </c>
      <c r="Z26" s="174">
        <f t="shared" si="13"/>
        <v>69.300000000000011</v>
      </c>
      <c r="AA26" s="14"/>
      <c r="AB26" s="205">
        <f t="shared" si="14"/>
        <v>69.807808118220578</v>
      </c>
      <c r="AC26" s="101">
        <f t="shared" si="15"/>
        <v>0.38259574992856088</v>
      </c>
      <c r="AD26" s="100">
        <f t="shared" si="16"/>
        <v>21.921121730549206</v>
      </c>
      <c r="AE26" s="100">
        <f t="shared" si="28"/>
        <v>1.1895565065422034</v>
      </c>
      <c r="AF26" s="99">
        <f t="shared" si="18"/>
        <v>68.156567317194558</v>
      </c>
      <c r="AG26" s="184">
        <v>0</v>
      </c>
      <c r="AH26" s="14"/>
      <c r="AI26" s="14"/>
      <c r="AJ26" s="14"/>
      <c r="AK26" s="14"/>
      <c r="AL26" s="19"/>
      <c r="AM26" s="14"/>
      <c r="AN26" s="19"/>
      <c r="AO26" s="19"/>
      <c r="AP26" s="245"/>
    </row>
    <row r="27" spans="1:42" x14ac:dyDescent="0.25">
      <c r="A27" s="59">
        <f t="shared" si="0"/>
        <v>27</v>
      </c>
      <c r="B27" s="98">
        <f t="shared" si="19"/>
        <v>39608</v>
      </c>
      <c r="C27" s="97">
        <f t="shared" si="20"/>
        <v>161</v>
      </c>
      <c r="D27" s="89">
        <v>78.540000000000006</v>
      </c>
      <c r="E27" s="88">
        <f t="shared" si="24"/>
        <v>438.54</v>
      </c>
      <c r="F27" s="94">
        <v>5</v>
      </c>
      <c r="G27" s="93">
        <v>10</v>
      </c>
      <c r="H27" s="85">
        <v>10</v>
      </c>
      <c r="I27" s="84">
        <f t="shared" si="2"/>
        <v>5.1694444444444452</v>
      </c>
      <c r="J27" s="83">
        <f t="shared" si="25"/>
        <v>437.54166666666669</v>
      </c>
      <c r="K27" s="96">
        <v>22</v>
      </c>
      <c r="L27" s="95">
        <v>56.8</v>
      </c>
      <c r="M27" s="80">
        <f t="shared" si="26"/>
        <v>22.946666666666665</v>
      </c>
      <c r="N27" s="79">
        <f t="shared" si="5"/>
        <v>1750.771947100053</v>
      </c>
      <c r="O27" s="76">
        <f t="shared" si="6"/>
        <v>-3.3880528999470698</v>
      </c>
      <c r="P27" s="78">
        <f t="shared" si="7"/>
        <v>3.9933333333333394</v>
      </c>
      <c r="Q27" s="157">
        <f t="shared" si="8"/>
        <v>0.60528043338626958</v>
      </c>
      <c r="R27" s="77">
        <f t="shared" si="9"/>
        <v>0.51021720890125499</v>
      </c>
      <c r="S27" s="179">
        <v>0.49952546296296302</v>
      </c>
      <c r="T27" s="232">
        <f t="shared" si="10"/>
        <v>0.68333333333325363</v>
      </c>
      <c r="U27" s="191">
        <f t="shared" si="21"/>
        <v>10.750000000000281</v>
      </c>
      <c r="V27" s="176">
        <f t="shared" si="27"/>
        <v>11.340999999998758</v>
      </c>
      <c r="W27" s="92">
        <f t="shared" si="23"/>
        <v>157</v>
      </c>
      <c r="X27" s="102">
        <f t="shared" si="11"/>
        <v>0.17083333333331341</v>
      </c>
      <c r="Y27" s="76">
        <f t="shared" si="12"/>
        <v>62.946666666666665</v>
      </c>
      <c r="Z27" s="174">
        <f t="shared" si="13"/>
        <v>77.541666666666686</v>
      </c>
      <c r="AA27" s="14"/>
      <c r="AB27" s="205">
        <f t="shared" si="14"/>
        <v>77.692986775013253</v>
      </c>
      <c r="AC27" s="101">
        <f t="shared" si="15"/>
        <v>0.39915079548087679</v>
      </c>
      <c r="AD27" s="100">
        <f t="shared" si="16"/>
        <v>22.869655970343729</v>
      </c>
      <c r="AE27" s="100">
        <f t="shared" si="28"/>
        <v>1.3373467459954933</v>
      </c>
      <c r="AF27" s="99">
        <f t="shared" si="18"/>
        <v>76.624324291095888</v>
      </c>
      <c r="AG27" s="184">
        <v>0</v>
      </c>
      <c r="AH27" s="14"/>
      <c r="AI27" s="14"/>
      <c r="AJ27" s="14"/>
      <c r="AK27" s="14"/>
      <c r="AL27" s="19"/>
      <c r="AM27" s="14"/>
      <c r="AN27" s="19"/>
      <c r="AO27" s="19"/>
      <c r="AP27" s="245"/>
    </row>
    <row r="28" spans="1:42" x14ac:dyDescent="0.25">
      <c r="A28" s="59">
        <f t="shared" si="0"/>
        <v>28</v>
      </c>
      <c r="B28" s="98">
        <f t="shared" si="19"/>
        <v>39616</v>
      </c>
      <c r="C28" s="97">
        <f t="shared" si="20"/>
        <v>169</v>
      </c>
      <c r="D28" s="89">
        <v>86.18</v>
      </c>
      <c r="E28" s="88">
        <f t="shared" si="24"/>
        <v>446.18</v>
      </c>
      <c r="F28" s="94">
        <v>5</v>
      </c>
      <c r="G28" s="93">
        <v>43</v>
      </c>
      <c r="H28" s="85">
        <v>22</v>
      </c>
      <c r="I28" s="84">
        <f t="shared" si="2"/>
        <v>5.722777777777778</v>
      </c>
      <c r="J28" s="83">
        <f t="shared" si="25"/>
        <v>445.8416666666667</v>
      </c>
      <c r="K28" s="96">
        <v>23</v>
      </c>
      <c r="L28" s="95">
        <v>23.1</v>
      </c>
      <c r="M28" s="80">
        <f t="shared" si="26"/>
        <v>23.385000000000002</v>
      </c>
      <c r="N28" s="79">
        <f t="shared" si="5"/>
        <v>1782.3126617272237</v>
      </c>
      <c r="O28" s="76">
        <f t="shared" si="6"/>
        <v>-2.4073382727763146</v>
      </c>
      <c r="P28" s="78">
        <f t="shared" si="7"/>
        <v>1.3533333333332394</v>
      </c>
      <c r="Q28" s="157">
        <f t="shared" si="8"/>
        <v>-1.0540049394430753</v>
      </c>
      <c r="R28" s="77">
        <f t="shared" si="9"/>
        <v>-1.1528876083725308</v>
      </c>
      <c r="S28" s="179">
        <v>0.5006828703703704</v>
      </c>
      <c r="T28" s="232">
        <f t="shared" si="10"/>
        <v>-0.98333333333338047</v>
      </c>
      <c r="U28" s="191">
        <f t="shared" si="21"/>
        <v>12.499999999999755</v>
      </c>
      <c r="V28" s="176">
        <f t="shared" si="27"/>
        <v>13.091000000001429</v>
      </c>
      <c r="W28" s="92">
        <f t="shared" si="23"/>
        <v>165</v>
      </c>
      <c r="X28" s="102">
        <f t="shared" si="11"/>
        <v>-0.24583333333334512</v>
      </c>
      <c r="Y28" s="76">
        <f t="shared" si="12"/>
        <v>63.385000000000005</v>
      </c>
      <c r="Z28" s="174">
        <f t="shared" si="13"/>
        <v>85.841666666666697</v>
      </c>
      <c r="AA28" s="14"/>
      <c r="AB28" s="205">
        <f t="shared" si="14"/>
        <v>85.578165431805928</v>
      </c>
      <c r="AC28" s="101">
        <f t="shared" si="15"/>
        <v>0.40780266749983762</v>
      </c>
      <c r="AD28" s="100">
        <f t="shared" si="16"/>
        <v>23.365371721917516</v>
      </c>
      <c r="AE28" s="100">
        <f t="shared" si="28"/>
        <v>1.4867109498738362</v>
      </c>
      <c r="AF28" s="99">
        <f t="shared" si="18"/>
        <v>85.182262783656498</v>
      </c>
      <c r="AG28" s="184">
        <v>0</v>
      </c>
      <c r="AH28" s="14"/>
      <c r="AI28" s="14"/>
      <c r="AJ28" s="14"/>
      <c r="AK28" s="14"/>
      <c r="AL28" s="19"/>
      <c r="AM28" s="14"/>
      <c r="AN28" s="19"/>
      <c r="AO28" s="19"/>
      <c r="AP28" s="245"/>
    </row>
    <row r="29" spans="1:42" x14ac:dyDescent="0.25">
      <c r="A29" s="59">
        <f t="shared" si="0"/>
        <v>29</v>
      </c>
      <c r="B29" s="98">
        <f t="shared" si="19"/>
        <v>39624</v>
      </c>
      <c r="C29" s="97">
        <f t="shared" si="20"/>
        <v>177</v>
      </c>
      <c r="D29" s="89">
        <v>93.81</v>
      </c>
      <c r="E29" s="88">
        <f t="shared" si="24"/>
        <v>453.81</v>
      </c>
      <c r="F29" s="94">
        <v>6</v>
      </c>
      <c r="G29" s="93">
        <v>16</v>
      </c>
      <c r="H29" s="85">
        <v>38</v>
      </c>
      <c r="I29" s="84">
        <f t="shared" si="2"/>
        <v>6.277222222222222</v>
      </c>
      <c r="J29" s="83">
        <f t="shared" si="25"/>
        <v>454.1583333333333</v>
      </c>
      <c r="K29" s="96">
        <v>23</v>
      </c>
      <c r="L29" s="95">
        <v>23.1</v>
      </c>
      <c r="M29" s="80">
        <f t="shared" si="26"/>
        <v>23.385000000000002</v>
      </c>
      <c r="N29" s="79">
        <f t="shared" si="5"/>
        <v>1813.8533763543942</v>
      </c>
      <c r="O29" s="76">
        <f t="shared" si="6"/>
        <v>-1.3866236456058232</v>
      </c>
      <c r="P29" s="78">
        <f t="shared" si="7"/>
        <v>-1.393333333333203</v>
      </c>
      <c r="Q29" s="157">
        <f t="shared" si="8"/>
        <v>-2.7799569789390262</v>
      </c>
      <c r="R29" s="77">
        <f t="shared" si="9"/>
        <v>-2.8721556200906968</v>
      </c>
      <c r="S29" s="179">
        <v>0.50187499999999996</v>
      </c>
      <c r="T29" s="232">
        <f t="shared" si="10"/>
        <v>-2.6999999999999424</v>
      </c>
      <c r="U29" s="191">
        <f t="shared" si="21"/>
        <v>12.874999999999215</v>
      </c>
      <c r="V29" s="176">
        <f t="shared" si="27"/>
        <v>13.590999999996711</v>
      </c>
      <c r="W29" s="92">
        <f t="shared" si="23"/>
        <v>173</v>
      </c>
      <c r="X29" s="102">
        <f t="shared" si="11"/>
        <v>-0.67499999999998561</v>
      </c>
      <c r="Y29" s="76">
        <f t="shared" si="12"/>
        <v>63.385000000000005</v>
      </c>
      <c r="Z29" s="174">
        <f t="shared" si="13"/>
        <v>94.158333333333303</v>
      </c>
      <c r="AA29" s="14"/>
      <c r="AB29" s="205">
        <f t="shared" si="14"/>
        <v>93.463344088598546</v>
      </c>
      <c r="AC29" s="101">
        <f t="shared" si="15"/>
        <v>0.4083011188525088</v>
      </c>
      <c r="AD29" s="100">
        <f t="shared" si="16"/>
        <v>23.393930880718166</v>
      </c>
      <c r="AE29" s="100">
        <f t="shared" si="28"/>
        <v>1.6366645736376384</v>
      </c>
      <c r="AF29" s="99">
        <f t="shared" si="18"/>
        <v>93.77397254801501</v>
      </c>
      <c r="AG29" s="184">
        <v>0</v>
      </c>
      <c r="AH29" s="14"/>
      <c r="AI29" s="14"/>
      <c r="AJ29" s="14"/>
      <c r="AK29" s="14"/>
      <c r="AL29" s="19"/>
      <c r="AM29" s="14"/>
      <c r="AN29" s="19"/>
      <c r="AO29" s="19"/>
      <c r="AP29" s="245"/>
    </row>
    <row r="30" spans="1:42" x14ac:dyDescent="0.25">
      <c r="A30" s="59">
        <f t="shared" si="0"/>
        <v>30</v>
      </c>
      <c r="B30" s="105">
        <f t="shared" si="19"/>
        <v>39632</v>
      </c>
      <c r="C30" s="104">
        <f t="shared" si="20"/>
        <v>185</v>
      </c>
      <c r="D30" s="89">
        <v>101.44</v>
      </c>
      <c r="E30" s="88">
        <f t="shared" si="24"/>
        <v>461.44</v>
      </c>
      <c r="F30" s="94">
        <v>6</v>
      </c>
      <c r="G30" s="93">
        <v>49</v>
      </c>
      <c r="H30" s="85">
        <v>47</v>
      </c>
      <c r="I30" s="84">
        <f t="shared" si="2"/>
        <v>6.8297222222222222</v>
      </c>
      <c r="J30" s="83">
        <f t="shared" si="25"/>
        <v>462.44583333333333</v>
      </c>
      <c r="K30" s="96">
        <v>22</v>
      </c>
      <c r="L30" s="95">
        <v>56.8</v>
      </c>
      <c r="M30" s="80">
        <f t="shared" si="26"/>
        <v>22.946666666666665</v>
      </c>
      <c r="N30" s="79">
        <f t="shared" si="5"/>
        <v>1845.3940909815651</v>
      </c>
      <c r="O30" s="76">
        <f t="shared" si="6"/>
        <v>-0.365909018434877</v>
      </c>
      <c r="P30" s="78">
        <f t="shared" si="7"/>
        <v>-4.0233333333333121</v>
      </c>
      <c r="Q30" s="157">
        <f t="shared" si="8"/>
        <v>-4.3892423517681891</v>
      </c>
      <c r="R30" s="77">
        <f t="shared" si="9"/>
        <v>-4.4623437706976548</v>
      </c>
      <c r="S30" s="179">
        <v>0.50298611111111113</v>
      </c>
      <c r="T30" s="232">
        <f t="shared" si="10"/>
        <v>-4.3000000000000327</v>
      </c>
      <c r="U30" s="191">
        <f t="shared" si="21"/>
        <v>12.000000000000677</v>
      </c>
      <c r="V30" s="176">
        <f t="shared" si="27"/>
        <v>12.71600000000177</v>
      </c>
      <c r="W30" s="92">
        <f t="shared" si="23"/>
        <v>181</v>
      </c>
      <c r="X30" s="102">
        <f t="shared" si="11"/>
        <v>-1.0750000000000082</v>
      </c>
      <c r="Y30" s="103">
        <f t="shared" si="12"/>
        <v>62.946666666666665</v>
      </c>
      <c r="Z30" s="174">
        <f t="shared" si="13"/>
        <v>102.44583333333333</v>
      </c>
      <c r="AA30" s="14"/>
      <c r="AB30" s="205">
        <f t="shared" si="14"/>
        <v>101.34852274539128</v>
      </c>
      <c r="AC30" s="101">
        <f t="shared" si="15"/>
        <v>0.40063154916673999</v>
      </c>
      <c r="AD30" s="100">
        <f t="shared" si="16"/>
        <v>22.954496907042135</v>
      </c>
      <c r="AE30" s="100">
        <f t="shared" si="28"/>
        <v>1.7861554427984956</v>
      </c>
      <c r="AF30" s="99">
        <f t="shared" si="18"/>
        <v>102.33916842667453</v>
      </c>
      <c r="AG30" s="184">
        <v>0</v>
      </c>
      <c r="AH30" s="14"/>
      <c r="AI30" s="14"/>
      <c r="AJ30" s="14"/>
      <c r="AK30" s="14"/>
      <c r="AL30" s="19"/>
      <c r="AM30" s="14"/>
      <c r="AN30" s="19"/>
      <c r="AO30" s="19"/>
      <c r="AP30" s="245"/>
    </row>
    <row r="31" spans="1:42" x14ac:dyDescent="0.25">
      <c r="A31" s="59">
        <f t="shared" si="0"/>
        <v>31</v>
      </c>
      <c r="B31" s="98">
        <f t="shared" si="19"/>
        <v>39640</v>
      </c>
      <c r="C31" s="97">
        <f t="shared" si="20"/>
        <v>193</v>
      </c>
      <c r="D31" s="89">
        <v>109.07</v>
      </c>
      <c r="E31" s="88">
        <f t="shared" si="24"/>
        <v>469.07</v>
      </c>
      <c r="F31" s="94">
        <v>7</v>
      </c>
      <c r="G31" s="93">
        <v>22</v>
      </c>
      <c r="H31" s="85">
        <v>36</v>
      </c>
      <c r="I31" s="84">
        <f t="shared" si="2"/>
        <v>7.376666666666666</v>
      </c>
      <c r="J31" s="83">
        <f t="shared" si="25"/>
        <v>470.65</v>
      </c>
      <c r="K31" s="96">
        <v>22</v>
      </c>
      <c r="L31" s="95">
        <v>5</v>
      </c>
      <c r="M31" s="80">
        <f t="shared" si="26"/>
        <v>22.083333333333332</v>
      </c>
      <c r="N31" s="79">
        <f t="shared" si="5"/>
        <v>1876.9348056087356</v>
      </c>
      <c r="O31" s="76">
        <f t="shared" si="6"/>
        <v>0.65480560873561444</v>
      </c>
      <c r="P31" s="78">
        <f t="shared" si="7"/>
        <v>-6.3199999999999363</v>
      </c>
      <c r="Q31" s="157">
        <f t="shared" si="8"/>
        <v>-5.6651943912643219</v>
      </c>
      <c r="R31" s="77">
        <f t="shared" si="9"/>
        <v>-5.7106048379715517</v>
      </c>
      <c r="S31" s="179">
        <v>0.5038541666666666</v>
      </c>
      <c r="T31" s="232">
        <f t="shared" si="10"/>
        <v>-5.5499999999999083</v>
      </c>
      <c r="U31" s="191">
        <f t="shared" si="21"/>
        <v>9.3749999999990674</v>
      </c>
      <c r="V31" s="176">
        <f t="shared" si="27"/>
        <v>10.215999999999781</v>
      </c>
      <c r="W31" s="92">
        <f t="shared" si="23"/>
        <v>189</v>
      </c>
      <c r="X31" s="102">
        <f t="shared" si="11"/>
        <v>-1.3874999999999771</v>
      </c>
      <c r="Y31" s="76">
        <f t="shared" si="12"/>
        <v>62.083333333333329</v>
      </c>
      <c r="Z31" s="174">
        <f t="shared" si="13"/>
        <v>110.64999999999998</v>
      </c>
      <c r="AA31" s="14"/>
      <c r="AB31" s="205">
        <f t="shared" si="14"/>
        <v>109.2337014021839</v>
      </c>
      <c r="AC31" s="101">
        <f t="shared" si="15"/>
        <v>0.38501639785958042</v>
      </c>
      <c r="AD31" s="100">
        <f t="shared" si="16"/>
        <v>22.059814640683701</v>
      </c>
      <c r="AE31" s="100">
        <f t="shared" si="28"/>
        <v>1.9341845853578588</v>
      </c>
      <c r="AF31" s="99">
        <f t="shared" si="18"/>
        <v>110.82061354026644</v>
      </c>
      <c r="AG31" s="184">
        <v>0</v>
      </c>
      <c r="AH31" s="14"/>
      <c r="AI31" s="14"/>
      <c r="AJ31" s="14"/>
      <c r="AK31" s="14"/>
      <c r="AL31" s="19"/>
      <c r="AM31" s="14"/>
      <c r="AN31" s="19"/>
      <c r="AO31" s="19"/>
      <c r="AP31" s="245"/>
    </row>
    <row r="32" spans="1:42" x14ac:dyDescent="0.25">
      <c r="A32" s="59">
        <f t="shared" si="0"/>
        <v>32</v>
      </c>
      <c r="B32" s="98">
        <f t="shared" si="19"/>
        <v>39648</v>
      </c>
      <c r="C32" s="97">
        <f t="shared" si="20"/>
        <v>201</v>
      </c>
      <c r="D32" s="89">
        <v>116.7</v>
      </c>
      <c r="E32" s="88">
        <f t="shared" si="24"/>
        <v>476.7</v>
      </c>
      <c r="F32" s="94">
        <v>7</v>
      </c>
      <c r="G32" s="93">
        <v>54</v>
      </c>
      <c r="H32" s="85">
        <v>56</v>
      </c>
      <c r="I32" s="84">
        <f t="shared" si="2"/>
        <v>7.9155555555555557</v>
      </c>
      <c r="J32" s="83">
        <f t="shared" si="25"/>
        <v>478.73333333333335</v>
      </c>
      <c r="K32" s="96">
        <v>20</v>
      </c>
      <c r="L32" s="95">
        <v>48.9</v>
      </c>
      <c r="M32" s="80">
        <f t="shared" si="26"/>
        <v>20.815000000000001</v>
      </c>
      <c r="N32" s="79">
        <f t="shared" si="5"/>
        <v>1908.4755202359065</v>
      </c>
      <c r="O32" s="76">
        <f t="shared" si="6"/>
        <v>1.6755202359065606</v>
      </c>
      <c r="P32" s="78">
        <f t="shared" si="7"/>
        <v>-8.1333333333334394</v>
      </c>
      <c r="Q32" s="157">
        <f t="shared" si="8"/>
        <v>-6.4578130974268788</v>
      </c>
      <c r="R32" s="77">
        <f t="shared" si="9"/>
        <v>-6.4707582663563477</v>
      </c>
      <c r="S32" s="179">
        <v>0.50438657407407406</v>
      </c>
      <c r="T32" s="232">
        <f t="shared" si="10"/>
        <v>-6.3166666666666416</v>
      </c>
      <c r="U32" s="191">
        <f t="shared" si="21"/>
        <v>5.7500000000004992</v>
      </c>
      <c r="V32" s="176">
        <f t="shared" si="27"/>
        <v>6.5909999999988145</v>
      </c>
      <c r="W32" s="92">
        <f t="shared" si="23"/>
        <v>197</v>
      </c>
      <c r="X32" s="102">
        <f t="shared" si="11"/>
        <v>-1.5791666666666604</v>
      </c>
      <c r="Y32" s="76">
        <f t="shared" si="12"/>
        <v>60.814999999999998</v>
      </c>
      <c r="Z32" s="174">
        <f t="shared" si="13"/>
        <v>118.73333333333335</v>
      </c>
      <c r="AA32" s="14"/>
      <c r="AB32" s="205">
        <f t="shared" si="14"/>
        <v>117.11888005897663</v>
      </c>
      <c r="AC32" s="101">
        <f t="shared" si="15"/>
        <v>0.36189442469619526</v>
      </c>
      <c r="AD32" s="100">
        <f t="shared" si="16"/>
        <v>20.735023164406979</v>
      </c>
      <c r="AE32" s="100">
        <f t="shared" si="28"/>
        <v>2.07991601320282</v>
      </c>
      <c r="AF32" s="99">
        <f t="shared" si="18"/>
        <v>119.17040929819801</v>
      </c>
      <c r="AG32" s="184">
        <v>0</v>
      </c>
      <c r="AH32" s="14"/>
      <c r="AI32" s="14"/>
      <c r="AJ32" s="14"/>
      <c r="AK32" s="14"/>
      <c r="AL32" s="19"/>
      <c r="AM32" s="14"/>
      <c r="AN32" s="19"/>
      <c r="AO32" s="19"/>
      <c r="AP32" s="245"/>
    </row>
    <row r="33" spans="1:42" x14ac:dyDescent="0.25">
      <c r="A33" s="59">
        <f t="shared" si="0"/>
        <v>33</v>
      </c>
      <c r="B33" s="98">
        <f t="shared" si="19"/>
        <v>39656</v>
      </c>
      <c r="C33" s="97">
        <f t="shared" si="20"/>
        <v>209</v>
      </c>
      <c r="D33" s="89">
        <v>124.34</v>
      </c>
      <c r="E33" s="88">
        <f t="shared" si="24"/>
        <v>484.34000000000003</v>
      </c>
      <c r="F33" s="94">
        <v>8</v>
      </c>
      <c r="G33" s="93">
        <v>26</v>
      </c>
      <c r="H33" s="85">
        <v>42</v>
      </c>
      <c r="I33" s="84">
        <f t="shared" si="2"/>
        <v>8.4450000000000003</v>
      </c>
      <c r="J33" s="83">
        <f t="shared" si="25"/>
        <v>486.67500000000001</v>
      </c>
      <c r="K33" s="96">
        <v>19</v>
      </c>
      <c r="L33" s="95">
        <v>10.5</v>
      </c>
      <c r="M33" s="80">
        <f t="shared" si="26"/>
        <v>19.175000000000001</v>
      </c>
      <c r="N33" s="79">
        <f t="shared" si="5"/>
        <v>1940.016234863077</v>
      </c>
      <c r="O33" s="76">
        <f t="shared" si="6"/>
        <v>2.6562348630768611</v>
      </c>
      <c r="P33" s="78">
        <f t="shared" si="7"/>
        <v>-9.3399999999999181</v>
      </c>
      <c r="Q33" s="157">
        <f t="shared" si="8"/>
        <v>-6.6837651369230571</v>
      </c>
      <c r="R33" s="77">
        <f t="shared" si="9"/>
        <v>-6.6604255836302846</v>
      </c>
      <c r="S33" s="179">
        <v>0.50451388888888882</v>
      </c>
      <c r="T33" s="232">
        <f t="shared" si="10"/>
        <v>-6.499999999999897</v>
      </c>
      <c r="U33" s="191">
        <f t="shared" si="21"/>
        <v>1.3749999999994156</v>
      </c>
      <c r="V33" s="176">
        <f t="shared" si="27"/>
        <v>2.3409999999941533</v>
      </c>
      <c r="W33" s="92">
        <f t="shared" si="23"/>
        <v>205</v>
      </c>
      <c r="X33" s="102">
        <f t="shared" si="11"/>
        <v>-1.6249999999999742</v>
      </c>
      <c r="Y33" s="76">
        <f t="shared" si="12"/>
        <v>59.174999999999997</v>
      </c>
      <c r="Z33" s="174">
        <f t="shared" si="13"/>
        <v>126.67500000000001</v>
      </c>
      <c r="AA33" s="14"/>
      <c r="AB33" s="205">
        <f t="shared" si="14"/>
        <v>125.00405871576925</v>
      </c>
      <c r="AC33" s="101">
        <f t="shared" si="15"/>
        <v>0.33188295293661141</v>
      </c>
      <c r="AD33" s="100">
        <f t="shared" si="16"/>
        <v>19.015492495606765</v>
      </c>
      <c r="AE33" s="100">
        <f t="shared" si="28"/>
        <v>2.2227545865196316</v>
      </c>
      <c r="AF33" s="99">
        <f t="shared" si="18"/>
        <v>127.35445670092129</v>
      </c>
      <c r="AG33" s="184">
        <v>0</v>
      </c>
      <c r="AH33" s="14"/>
      <c r="AI33" s="14"/>
      <c r="AJ33" s="14"/>
      <c r="AK33" s="14"/>
      <c r="AL33" s="19"/>
      <c r="AM33" s="14"/>
      <c r="AN33" s="19"/>
      <c r="AO33" s="19"/>
      <c r="AP33" s="245"/>
    </row>
    <row r="34" spans="1:42" x14ac:dyDescent="0.25">
      <c r="A34" s="59">
        <f t="shared" ref="A34:A54" si="29">A33+1</f>
        <v>34</v>
      </c>
      <c r="B34" s="98">
        <f t="shared" si="19"/>
        <v>39664</v>
      </c>
      <c r="C34" s="97">
        <f t="shared" si="20"/>
        <v>217</v>
      </c>
      <c r="D34" s="89">
        <v>131.99</v>
      </c>
      <c r="E34" s="88">
        <f t="shared" si="24"/>
        <v>491.99</v>
      </c>
      <c r="F34" s="94">
        <v>8</v>
      </c>
      <c r="G34" s="93">
        <v>57</v>
      </c>
      <c r="H34" s="85">
        <v>50</v>
      </c>
      <c r="I34" s="84">
        <f t="shared" si="2"/>
        <v>8.9638888888888886</v>
      </c>
      <c r="J34" s="83">
        <f t="shared" si="25"/>
        <v>494.45833333333331</v>
      </c>
      <c r="K34" s="96">
        <v>17</v>
      </c>
      <c r="L34" s="95">
        <v>11.7</v>
      </c>
      <c r="M34" s="80">
        <f t="shared" si="26"/>
        <v>17.195</v>
      </c>
      <c r="N34" s="79">
        <f t="shared" si="5"/>
        <v>1971.5569494902477</v>
      </c>
      <c r="O34" s="76">
        <f t="shared" si="6"/>
        <v>3.5969494902476526</v>
      </c>
      <c r="P34" s="78">
        <f t="shared" si="7"/>
        <v>-9.8733333333332212</v>
      </c>
      <c r="Q34" s="157">
        <f t="shared" si="8"/>
        <v>-6.2763838430855685</v>
      </c>
      <c r="R34" s="77">
        <f t="shared" si="9"/>
        <v>-6.2158047064594699</v>
      </c>
      <c r="S34" s="179">
        <v>0.50420138888888888</v>
      </c>
      <c r="T34" s="232">
        <f t="shared" si="10"/>
        <v>-6.0499999999999865</v>
      </c>
      <c r="U34" s="191">
        <f t="shared" si="21"/>
        <v>-3.3749999999993285</v>
      </c>
      <c r="V34" s="176">
        <f t="shared" si="27"/>
        <v>-2.4090000000057898</v>
      </c>
      <c r="W34" s="92">
        <f t="shared" si="23"/>
        <v>213</v>
      </c>
      <c r="X34" s="102">
        <f t="shared" si="11"/>
        <v>-1.5124999999999966</v>
      </c>
      <c r="Y34" s="76">
        <f t="shared" si="12"/>
        <v>57.195</v>
      </c>
      <c r="Z34" s="174">
        <f t="shared" si="13"/>
        <v>134.45833333333331</v>
      </c>
      <c r="AA34" s="14"/>
      <c r="AB34" s="205">
        <f t="shared" si="14"/>
        <v>132.88923737256192</v>
      </c>
      <c r="AC34" s="101">
        <f t="shared" si="15"/>
        <v>0.29573151536310538</v>
      </c>
      <c r="AD34" s="100">
        <f t="shared" si="16"/>
        <v>16.944167699314203</v>
      </c>
      <c r="AE34" s="100">
        <f t="shared" si="28"/>
        <v>2.3623823221701432</v>
      </c>
      <c r="AF34" s="99">
        <f t="shared" si="18"/>
        <v>135.35453665666392</v>
      </c>
      <c r="AG34" s="184">
        <v>0</v>
      </c>
      <c r="AH34" s="14"/>
      <c r="AI34" s="14"/>
      <c r="AJ34" s="14"/>
      <c r="AK34" s="14"/>
      <c r="AL34" s="19"/>
      <c r="AM34" s="14"/>
      <c r="AN34" s="19"/>
      <c r="AO34" s="19"/>
      <c r="AP34" s="245"/>
    </row>
    <row r="35" spans="1:42" x14ac:dyDescent="0.25">
      <c r="A35" s="59">
        <f t="shared" si="29"/>
        <v>35</v>
      </c>
      <c r="B35" s="98">
        <f t="shared" si="19"/>
        <v>39672</v>
      </c>
      <c r="C35" s="97">
        <f t="shared" si="20"/>
        <v>225</v>
      </c>
      <c r="D35" s="89">
        <v>139.66</v>
      </c>
      <c r="E35" s="88">
        <f t="shared" si="24"/>
        <v>499.65999999999997</v>
      </c>
      <c r="F35" s="94">
        <v>9</v>
      </c>
      <c r="G35" s="93">
        <v>28</v>
      </c>
      <c r="H35" s="85">
        <v>19</v>
      </c>
      <c r="I35" s="84">
        <f t="shared" si="2"/>
        <v>9.4719444444444445</v>
      </c>
      <c r="J35" s="83">
        <f t="shared" si="25"/>
        <v>502.07916666666665</v>
      </c>
      <c r="K35" s="96">
        <v>14</v>
      </c>
      <c r="L35" s="95">
        <v>55.2</v>
      </c>
      <c r="M35" s="80">
        <f t="shared" si="26"/>
        <v>14.92</v>
      </c>
      <c r="N35" s="79">
        <f t="shared" si="5"/>
        <v>2003.0976641174184</v>
      </c>
      <c r="O35" s="76">
        <f t="shared" si="6"/>
        <v>4.457664117418517</v>
      </c>
      <c r="P35" s="78">
        <f t="shared" si="7"/>
        <v>-9.6766666666667334</v>
      </c>
      <c r="Q35" s="157">
        <f t="shared" si="8"/>
        <v>-5.2190025492482164</v>
      </c>
      <c r="R35" s="77">
        <f t="shared" si="9"/>
        <v>-5.1240484126221233</v>
      </c>
      <c r="S35" s="179">
        <v>0.50344907407407413</v>
      </c>
      <c r="T35" s="232">
        <f t="shared" si="10"/>
        <v>-4.9666666666667503</v>
      </c>
      <c r="U35" s="191">
        <f t="shared" si="21"/>
        <v>-8.1249999999992717</v>
      </c>
      <c r="V35" s="176">
        <f t="shared" si="27"/>
        <v>-7.2840000000013561</v>
      </c>
      <c r="W35" s="92">
        <f t="shared" si="23"/>
        <v>221</v>
      </c>
      <c r="X35" s="102">
        <f t="shared" si="11"/>
        <v>-1.2416666666666876</v>
      </c>
      <c r="Y35" s="76">
        <f t="shared" si="12"/>
        <v>54.92</v>
      </c>
      <c r="Z35" s="174">
        <f t="shared" si="13"/>
        <v>142.07916666666665</v>
      </c>
      <c r="AA35" s="14"/>
      <c r="AB35" s="205">
        <f t="shared" si="14"/>
        <v>140.7744160293546</v>
      </c>
      <c r="AC35" s="101">
        <f t="shared" si="15"/>
        <v>0.25427567085717384</v>
      </c>
      <c r="AD35" s="100">
        <f t="shared" si="16"/>
        <v>14.568922772973725</v>
      </c>
      <c r="AE35" s="100">
        <f t="shared" si="28"/>
        <v>2.498755847143884</v>
      </c>
      <c r="AF35" s="99">
        <f t="shared" si="18"/>
        <v>143.16816407498121</v>
      </c>
      <c r="AG35" s="184">
        <v>0</v>
      </c>
      <c r="AH35" s="14"/>
      <c r="AI35" s="14"/>
      <c r="AJ35" s="14"/>
      <c r="AK35" s="14"/>
      <c r="AL35" s="19"/>
      <c r="AM35" s="14"/>
      <c r="AN35" s="19"/>
      <c r="AO35" s="19"/>
      <c r="AP35" s="245"/>
    </row>
    <row r="36" spans="1:42" x14ac:dyDescent="0.25">
      <c r="A36" s="59">
        <f t="shared" si="29"/>
        <v>36</v>
      </c>
      <c r="B36" s="98">
        <f t="shared" si="19"/>
        <v>39680</v>
      </c>
      <c r="C36" s="97">
        <f t="shared" si="20"/>
        <v>233</v>
      </c>
      <c r="D36" s="89">
        <v>147.35</v>
      </c>
      <c r="E36" s="88">
        <f t="shared" si="24"/>
        <v>507.35</v>
      </c>
      <c r="F36" s="94">
        <v>9</v>
      </c>
      <c r="G36" s="93">
        <v>58</v>
      </c>
      <c r="H36" s="85">
        <v>12</v>
      </c>
      <c r="I36" s="84">
        <f t="shared" si="2"/>
        <v>9.9700000000000006</v>
      </c>
      <c r="J36" s="83">
        <f t="shared" si="25"/>
        <v>509.55</v>
      </c>
      <c r="K36" s="96">
        <v>12</v>
      </c>
      <c r="L36" s="95">
        <v>23.6</v>
      </c>
      <c r="M36" s="80">
        <f t="shared" si="26"/>
        <v>12.393333333333333</v>
      </c>
      <c r="N36" s="79">
        <f t="shared" si="5"/>
        <v>2034.6383787445891</v>
      </c>
      <c r="O36" s="76">
        <f t="shared" si="6"/>
        <v>5.2383787445889993</v>
      </c>
      <c r="P36" s="78">
        <f t="shared" si="7"/>
        <v>-8.7999999999999545</v>
      </c>
      <c r="Q36" s="157">
        <f t="shared" si="8"/>
        <v>-3.5616212554109552</v>
      </c>
      <c r="R36" s="77">
        <f t="shared" si="9"/>
        <v>-3.4389761465626258</v>
      </c>
      <c r="S36" s="179">
        <v>0.50228009259259265</v>
      </c>
      <c r="T36" s="232">
        <f t="shared" si="10"/>
        <v>-3.2833333333334203</v>
      </c>
      <c r="U36" s="191">
        <f t="shared" si="21"/>
        <v>-12.624999999999975</v>
      </c>
      <c r="V36" s="176">
        <f t="shared" si="27"/>
        <v>-11.783999999997263</v>
      </c>
      <c r="W36" s="92">
        <f t="shared" si="23"/>
        <v>229</v>
      </c>
      <c r="X36" s="102">
        <f t="shared" si="11"/>
        <v>-0.82083333333335506</v>
      </c>
      <c r="Y36" s="76">
        <f t="shared" si="12"/>
        <v>52.393333333333331</v>
      </c>
      <c r="Z36" s="174">
        <f t="shared" si="13"/>
        <v>149.55000000000001</v>
      </c>
      <c r="AA36" s="14"/>
      <c r="AB36" s="205">
        <f t="shared" si="14"/>
        <v>148.65959468614727</v>
      </c>
      <c r="AC36" s="101">
        <f t="shared" si="15"/>
        <v>0.20839763535894198</v>
      </c>
      <c r="AD36" s="100">
        <f t="shared" si="16"/>
        <v>11.940304966573668</v>
      </c>
      <c r="AE36" s="100">
        <f t="shared" si="28"/>
        <v>2.6320759185850617</v>
      </c>
      <c r="AF36" s="99">
        <f t="shared" si="18"/>
        <v>150.80684149294331</v>
      </c>
      <c r="AG36" s="184">
        <v>0</v>
      </c>
      <c r="AH36" s="14"/>
      <c r="AI36" s="14"/>
      <c r="AJ36" s="14"/>
      <c r="AK36" s="14"/>
      <c r="AL36" s="19"/>
      <c r="AM36" s="14"/>
      <c r="AN36" s="19"/>
      <c r="AO36" s="19"/>
      <c r="AP36" s="245"/>
    </row>
    <row r="37" spans="1:42" x14ac:dyDescent="0.25">
      <c r="A37" s="59">
        <f t="shared" si="29"/>
        <v>37</v>
      </c>
      <c r="B37" s="98">
        <f t="shared" si="19"/>
        <v>39688</v>
      </c>
      <c r="C37" s="97">
        <f t="shared" si="20"/>
        <v>241</v>
      </c>
      <c r="D37" s="89">
        <v>155.06</v>
      </c>
      <c r="E37" s="88">
        <f t="shared" si="24"/>
        <v>515.05999999999995</v>
      </c>
      <c r="F37" s="94">
        <v>10</v>
      </c>
      <c r="G37" s="93">
        <v>27</v>
      </c>
      <c r="H37" s="85">
        <v>36</v>
      </c>
      <c r="I37" s="84">
        <f t="shared" si="2"/>
        <v>10.459999999999999</v>
      </c>
      <c r="J37" s="83">
        <f t="shared" si="25"/>
        <v>516.9</v>
      </c>
      <c r="K37" s="96">
        <v>9</v>
      </c>
      <c r="L37" s="95">
        <v>39.299999999999997</v>
      </c>
      <c r="M37" s="80">
        <f t="shared" si="26"/>
        <v>9.6549999999999994</v>
      </c>
      <c r="N37" s="79">
        <f t="shared" si="5"/>
        <v>2066.1790933717598</v>
      </c>
      <c r="O37" s="76">
        <f t="shared" si="6"/>
        <v>5.9390933717600092</v>
      </c>
      <c r="P37" s="78">
        <f t="shared" si="7"/>
        <v>-7.3600000000001273</v>
      </c>
      <c r="Q37" s="157">
        <f t="shared" si="8"/>
        <v>-1.4209066282401182</v>
      </c>
      <c r="R37" s="77">
        <f t="shared" si="9"/>
        <v>-1.2762997138362664</v>
      </c>
      <c r="S37" s="179">
        <v>0.5007638888888889</v>
      </c>
      <c r="T37" s="232">
        <f t="shared" si="10"/>
        <v>-1.1000000000000121</v>
      </c>
      <c r="U37" s="191">
        <f t="shared" si="21"/>
        <v>-16.375000000000561</v>
      </c>
      <c r="V37" s="176">
        <f t="shared" si="27"/>
        <v>-15.40899999999823</v>
      </c>
      <c r="W37" s="92">
        <f t="shared" si="23"/>
        <v>237</v>
      </c>
      <c r="X37" s="102">
        <f t="shared" si="11"/>
        <v>-0.27500000000000302</v>
      </c>
      <c r="Y37" s="76">
        <f t="shared" si="12"/>
        <v>49.655000000000001</v>
      </c>
      <c r="Z37" s="174">
        <f t="shared" si="13"/>
        <v>156.89999999999998</v>
      </c>
      <c r="AA37" s="14"/>
      <c r="AB37" s="205">
        <f t="shared" si="14"/>
        <v>156.54477334293995</v>
      </c>
      <c r="AC37" s="101">
        <f t="shared" si="15"/>
        <v>0.15899722781583683</v>
      </c>
      <c r="AD37" s="100">
        <f t="shared" si="16"/>
        <v>9.1098701081275077</v>
      </c>
      <c r="AE37" s="100">
        <f t="shared" si="28"/>
        <v>2.7627422545362332</v>
      </c>
      <c r="AF37" s="99">
        <f t="shared" si="18"/>
        <v>158.29347106738396</v>
      </c>
      <c r="AG37" s="184">
        <v>0</v>
      </c>
      <c r="AH37" s="14"/>
      <c r="AI37" s="14"/>
      <c r="AJ37" s="14"/>
      <c r="AK37" s="14"/>
      <c r="AL37" s="19"/>
      <c r="AM37" s="14"/>
      <c r="AN37" s="19"/>
      <c r="AO37" s="19"/>
      <c r="AP37" s="245"/>
    </row>
    <row r="38" spans="1:42" x14ac:dyDescent="0.25">
      <c r="A38" s="59">
        <f t="shared" si="29"/>
        <v>38</v>
      </c>
      <c r="B38" s="98">
        <f t="shared" si="19"/>
        <v>39696</v>
      </c>
      <c r="C38" s="97">
        <f t="shared" si="20"/>
        <v>249</v>
      </c>
      <c r="D38" s="89">
        <v>162.80000000000001</v>
      </c>
      <c r="E38" s="88">
        <f t="shared" si="24"/>
        <v>522.79999999999995</v>
      </c>
      <c r="F38" s="94">
        <v>10</v>
      </c>
      <c r="G38" s="93">
        <v>56</v>
      </c>
      <c r="H38" s="85">
        <v>37</v>
      </c>
      <c r="I38" s="84">
        <f t="shared" si="2"/>
        <v>10.943611111111112</v>
      </c>
      <c r="J38" s="83">
        <f t="shared" si="25"/>
        <v>524.1541666666667</v>
      </c>
      <c r="K38" s="96">
        <v>6</v>
      </c>
      <c r="L38" s="95">
        <v>45.1</v>
      </c>
      <c r="M38" s="80">
        <f t="shared" si="26"/>
        <v>6.7516666666666669</v>
      </c>
      <c r="N38" s="79">
        <f t="shared" si="5"/>
        <v>2097.7198079989303</v>
      </c>
      <c r="O38" s="76">
        <f t="shared" si="6"/>
        <v>6.519807998930446</v>
      </c>
      <c r="P38" s="78">
        <f t="shared" si="7"/>
        <v>-5.4166666666669698</v>
      </c>
      <c r="Q38" s="157">
        <f t="shared" si="8"/>
        <v>1.1031413322634762</v>
      </c>
      <c r="R38" s="77">
        <f t="shared" si="9"/>
        <v>1.2620711633340467</v>
      </c>
      <c r="S38" s="179">
        <v>0.4990046296296296</v>
      </c>
      <c r="T38" s="232">
        <f t="shared" si="10"/>
        <v>1.4333333333333709</v>
      </c>
      <c r="U38" s="191">
        <f t="shared" si="21"/>
        <v>-19.000000000000373</v>
      </c>
      <c r="V38" s="176">
        <f t="shared" si="27"/>
        <v>-18.283999999999878</v>
      </c>
      <c r="W38" s="92">
        <f t="shared" si="23"/>
        <v>245</v>
      </c>
      <c r="X38" s="102">
        <f t="shared" si="11"/>
        <v>0.35833333333334272</v>
      </c>
      <c r="Y38" s="76">
        <f t="shared" si="12"/>
        <v>46.751666666666665</v>
      </c>
      <c r="Z38" s="174">
        <f t="shared" si="13"/>
        <v>164.1541666666667</v>
      </c>
      <c r="AA38" s="14"/>
      <c r="AB38" s="205">
        <f t="shared" si="14"/>
        <v>164.42995199973257</v>
      </c>
      <c r="AC38" s="101">
        <f t="shared" si="15"/>
        <v>0.10697377102622753</v>
      </c>
      <c r="AD38" s="100">
        <f t="shared" si="16"/>
        <v>6.1291455984016858</v>
      </c>
      <c r="AE38" s="100">
        <f t="shared" si="28"/>
        <v>2.8913047138908263</v>
      </c>
      <c r="AF38" s="99">
        <f t="shared" si="18"/>
        <v>165.65955739222434</v>
      </c>
      <c r="AG38" s="184">
        <v>0</v>
      </c>
      <c r="AH38" s="14"/>
      <c r="AI38" s="14"/>
      <c r="AJ38" s="14"/>
      <c r="AK38" s="14"/>
      <c r="AL38" s="19"/>
      <c r="AM38" s="14"/>
      <c r="AN38" s="19"/>
      <c r="AO38" s="19"/>
      <c r="AP38" s="245"/>
    </row>
    <row r="39" spans="1:42" x14ac:dyDescent="0.25">
      <c r="A39" s="59">
        <f t="shared" si="29"/>
        <v>39</v>
      </c>
      <c r="B39" s="98">
        <f t="shared" si="19"/>
        <v>39704</v>
      </c>
      <c r="C39" s="97">
        <f t="shared" si="20"/>
        <v>257</v>
      </c>
      <c r="D39" s="89">
        <v>170.58</v>
      </c>
      <c r="E39" s="88">
        <f t="shared" si="24"/>
        <v>530.58000000000004</v>
      </c>
      <c r="F39" s="94">
        <v>11</v>
      </c>
      <c r="G39" s="93">
        <v>25</v>
      </c>
      <c r="H39" s="85">
        <v>23</v>
      </c>
      <c r="I39" s="84">
        <f t="shared" si="2"/>
        <v>11.423055555555555</v>
      </c>
      <c r="J39" s="83">
        <f t="shared" si="25"/>
        <v>531.3458333333333</v>
      </c>
      <c r="K39" s="96">
        <v>3</v>
      </c>
      <c r="L39" s="95">
        <v>44</v>
      </c>
      <c r="M39" s="80">
        <f t="shared" si="26"/>
        <v>3.7333333333333334</v>
      </c>
      <c r="N39" s="79">
        <f t="shared" si="5"/>
        <v>2129.2605226261012</v>
      </c>
      <c r="O39" s="76">
        <f t="shared" si="6"/>
        <v>6.9405226261010284</v>
      </c>
      <c r="P39" s="78">
        <f t="shared" si="7"/>
        <v>-3.0633333333330484</v>
      </c>
      <c r="Q39" s="157">
        <f t="shared" si="8"/>
        <v>3.8771892927679801</v>
      </c>
      <c r="R39" s="77">
        <f t="shared" si="9"/>
        <v>4.041848290505186</v>
      </c>
      <c r="S39" s="179">
        <v>0.49707175925925928</v>
      </c>
      <c r="T39" s="232">
        <f t="shared" si="10"/>
        <v>4.216666666666633</v>
      </c>
      <c r="U39" s="191">
        <f t="shared" si="21"/>
        <v>-20.874999999999467</v>
      </c>
      <c r="V39" s="176">
        <f t="shared" si="27"/>
        <v>-20.158999999998173</v>
      </c>
      <c r="W39" s="92">
        <f t="shared" si="23"/>
        <v>253</v>
      </c>
      <c r="X39" s="102">
        <f t="shared" si="11"/>
        <v>1.0541666666666583</v>
      </c>
      <c r="Y39" s="76">
        <f t="shared" si="12"/>
        <v>43.733333333333334</v>
      </c>
      <c r="Z39" s="174">
        <f t="shared" si="13"/>
        <v>171.3458333333333</v>
      </c>
      <c r="AA39" s="14"/>
      <c r="AB39" s="205">
        <f t="shared" si="14"/>
        <v>172.3151306565253</v>
      </c>
      <c r="AC39" s="101">
        <f t="shared" si="15"/>
        <v>5.3217660179413644E-2</v>
      </c>
      <c r="AD39" s="100">
        <f t="shared" si="16"/>
        <v>3.0491473238418254</v>
      </c>
      <c r="AE39" s="100">
        <f t="shared" si="28"/>
        <v>3.0184176646305865</v>
      </c>
      <c r="AF39" s="99">
        <f t="shared" si="18"/>
        <v>172.94259299106693</v>
      </c>
      <c r="AG39" s="184">
        <v>0</v>
      </c>
      <c r="AH39" s="14"/>
      <c r="AI39" s="14"/>
      <c r="AJ39" s="14"/>
      <c r="AK39" s="14"/>
      <c r="AL39" s="19"/>
      <c r="AM39" s="14"/>
      <c r="AN39" s="19"/>
      <c r="AO39" s="19"/>
      <c r="AP39" s="245"/>
    </row>
    <row r="40" spans="1:42" x14ac:dyDescent="0.25">
      <c r="A40" s="59">
        <f t="shared" si="29"/>
        <v>40</v>
      </c>
      <c r="B40" s="98">
        <f t="shared" si="19"/>
        <v>39712</v>
      </c>
      <c r="C40" s="97">
        <f t="shared" si="20"/>
        <v>265</v>
      </c>
      <c r="D40" s="89">
        <v>178.38</v>
      </c>
      <c r="E40" s="88">
        <f t="shared" si="24"/>
        <v>538.38</v>
      </c>
      <c r="F40" s="94">
        <v>11</v>
      </c>
      <c r="G40" s="93">
        <v>54</v>
      </c>
      <c r="H40" s="85">
        <v>3</v>
      </c>
      <c r="I40" s="84">
        <f t="shared" si="2"/>
        <v>11.900833333333333</v>
      </c>
      <c r="J40" s="83">
        <f t="shared" si="25"/>
        <v>538.51250000000005</v>
      </c>
      <c r="K40" s="96">
        <v>0</v>
      </c>
      <c r="L40" s="95">
        <v>38.700000000000003</v>
      </c>
      <c r="M40" s="80">
        <f t="shared" si="26"/>
        <v>0.64500000000000002</v>
      </c>
      <c r="N40" s="79">
        <f t="shared" si="5"/>
        <v>2160.8012372532721</v>
      </c>
      <c r="O40" s="76">
        <f t="shared" si="6"/>
        <v>7.2812372532721383</v>
      </c>
      <c r="P40" s="78">
        <f t="shared" si="7"/>
        <v>-0.53000000000020009</v>
      </c>
      <c r="Q40" s="157">
        <f t="shared" si="8"/>
        <v>6.7512372532719382</v>
      </c>
      <c r="R40" s="77">
        <f t="shared" si="9"/>
        <v>6.9082573621202625</v>
      </c>
      <c r="S40" s="179">
        <v>0.49509259259259258</v>
      </c>
      <c r="T40" s="232">
        <f t="shared" si="10"/>
        <v>7.0666666666666789</v>
      </c>
      <c r="U40" s="191">
        <f t="shared" si="21"/>
        <v>-21.375000000000345</v>
      </c>
      <c r="V40" s="176">
        <f t="shared" si="27"/>
        <v>-20.908999999997491</v>
      </c>
      <c r="W40" s="92">
        <f t="shared" si="23"/>
        <v>261</v>
      </c>
      <c r="X40" s="102">
        <f t="shared" si="11"/>
        <v>1.7666666666666697</v>
      </c>
      <c r="Y40" s="76">
        <f t="shared" si="12"/>
        <v>40.645000000000003</v>
      </c>
      <c r="Z40" s="174">
        <f t="shared" si="13"/>
        <v>178.51250000000005</v>
      </c>
      <c r="AA40" s="14"/>
      <c r="AB40" s="205">
        <f t="shared" si="14"/>
        <v>180.20030931331803</v>
      </c>
      <c r="AC40" s="251">
        <f t="shared" si="15"/>
        <v>-1.3906492354293111E-3</v>
      </c>
      <c r="AD40" s="100">
        <f t="shared" si="16"/>
        <v>-7.9678331973194322E-2</v>
      </c>
      <c r="AE40" s="100">
        <f>-ACOS(COS(RADIANS(AB40))/COS(AC40))+2*PI()</f>
        <v>3.1448002252821921</v>
      </c>
      <c r="AF40" s="99">
        <f t="shared" si="18"/>
        <v>180.18378032046007</v>
      </c>
      <c r="AG40" s="256">
        <v>0</v>
      </c>
      <c r="AH40" s="14"/>
      <c r="AI40" s="14"/>
      <c r="AJ40" s="14"/>
      <c r="AK40" s="14"/>
      <c r="AL40" s="2"/>
      <c r="AM40" s="14"/>
      <c r="AN40" s="19"/>
      <c r="AO40" s="19"/>
      <c r="AP40" s="245"/>
    </row>
    <row r="41" spans="1:42" x14ac:dyDescent="0.25">
      <c r="A41" s="59">
        <f t="shared" si="29"/>
        <v>41</v>
      </c>
      <c r="B41" s="98">
        <f t="shared" si="19"/>
        <v>39720</v>
      </c>
      <c r="C41" s="97">
        <f t="shared" si="20"/>
        <v>273</v>
      </c>
      <c r="D41" s="89">
        <v>186.22</v>
      </c>
      <c r="E41" s="88">
        <f t="shared" si="24"/>
        <v>546.22</v>
      </c>
      <c r="F41" s="94">
        <v>12</v>
      </c>
      <c r="G41" s="93">
        <v>22</v>
      </c>
      <c r="H41" s="85">
        <v>51</v>
      </c>
      <c r="I41" s="84">
        <f t="shared" si="2"/>
        <v>12.380833333333333</v>
      </c>
      <c r="J41" s="83">
        <f t="shared" si="25"/>
        <v>545.71249999999998</v>
      </c>
      <c r="K41" s="96">
        <v>-2</v>
      </c>
      <c r="L41" s="95">
        <v>28.2</v>
      </c>
      <c r="M41" s="80">
        <f t="shared" ref="M41:M53" si="30">K41-L41/60</f>
        <v>-2.4699999999999998</v>
      </c>
      <c r="N41" s="79">
        <f t="shared" si="5"/>
        <v>2192.3419518804426</v>
      </c>
      <c r="O41" s="76">
        <f t="shared" si="6"/>
        <v>7.4619518804424843</v>
      </c>
      <c r="P41" s="78">
        <f t="shared" si="7"/>
        <v>2.0300000000002001</v>
      </c>
      <c r="Q41" s="157">
        <f t="shared" si="8"/>
        <v>9.4919518804426843</v>
      </c>
      <c r="R41" s="77">
        <f t="shared" si="9"/>
        <v>9.634649072624315</v>
      </c>
      <c r="S41" s="179">
        <v>0.4931828703703704</v>
      </c>
      <c r="T41" s="232">
        <f t="shared" si="10"/>
        <v>9.8166666666666291</v>
      </c>
      <c r="U41" s="191">
        <f t="shared" si="21"/>
        <v>-20.624999999999627</v>
      </c>
      <c r="V41" s="176">
        <f t="shared" si="27"/>
        <v>-19.909000000006927</v>
      </c>
      <c r="W41" s="92">
        <f t="shared" si="23"/>
        <v>269</v>
      </c>
      <c r="X41" s="102">
        <f t="shared" si="11"/>
        <v>2.4541666666666573</v>
      </c>
      <c r="Y41" s="76">
        <f t="shared" si="12"/>
        <v>37.53</v>
      </c>
      <c r="Z41" s="174">
        <f t="shared" si="13"/>
        <v>185.71249999999998</v>
      </c>
      <c r="AA41" s="14"/>
      <c r="AB41" s="205">
        <f t="shared" si="14"/>
        <v>188.08548797011065</v>
      </c>
      <c r="AC41" s="101">
        <f t="shared" si="15"/>
        <v>-5.5976772652933424E-2</v>
      </c>
      <c r="AD41" s="100">
        <f t="shared" ref="AD41:AD53" si="31">AC41*180/PI()</f>
        <v>-3.2072328237764101</v>
      </c>
      <c r="AE41" s="100">
        <f>-ACOS(COS(RADIANS(AB41))/COS(AC41))+2*PI()</f>
        <v>3.2712019467210744</v>
      </c>
      <c r="AF41" s="99">
        <f t="shared" ref="AF41:AF53" si="32">AE41*180/PI()</f>
        <v>187.42606548209633</v>
      </c>
      <c r="AG41" s="256">
        <v>0</v>
      </c>
      <c r="AH41" s="14"/>
      <c r="AI41" s="14"/>
      <c r="AJ41" s="14"/>
      <c r="AK41" s="14"/>
      <c r="AL41" s="2"/>
      <c r="AM41" s="14"/>
      <c r="AN41" s="19"/>
      <c r="AO41" s="19"/>
      <c r="AP41" s="245"/>
    </row>
    <row r="42" spans="1:42" x14ac:dyDescent="0.25">
      <c r="A42" s="59">
        <f t="shared" si="29"/>
        <v>42</v>
      </c>
      <c r="B42" s="98">
        <f t="shared" si="19"/>
        <v>39728</v>
      </c>
      <c r="C42" s="97">
        <f t="shared" si="20"/>
        <v>281</v>
      </c>
      <c r="D42" s="89">
        <v>194.09</v>
      </c>
      <c r="E42" s="88">
        <f t="shared" si="24"/>
        <v>554.09</v>
      </c>
      <c r="F42" s="94">
        <v>12</v>
      </c>
      <c r="G42" s="93">
        <v>51</v>
      </c>
      <c r="H42" s="85">
        <v>54</v>
      </c>
      <c r="I42" s="84">
        <f t="shared" si="2"/>
        <v>12.865</v>
      </c>
      <c r="J42" s="83">
        <f t="shared" si="25"/>
        <v>552.97500000000002</v>
      </c>
      <c r="K42" s="96">
        <v>-5</v>
      </c>
      <c r="L42" s="95">
        <v>33.6</v>
      </c>
      <c r="M42" s="80">
        <f t="shared" si="30"/>
        <v>-5.5600000000000005</v>
      </c>
      <c r="N42" s="79">
        <f t="shared" si="5"/>
        <v>2223.8826665076131</v>
      </c>
      <c r="O42" s="76">
        <f t="shared" si="6"/>
        <v>7.5226665076129393</v>
      </c>
      <c r="P42" s="78">
        <f t="shared" si="7"/>
        <v>4.4600000000000364</v>
      </c>
      <c r="Q42" s="157">
        <f t="shared" si="8"/>
        <v>11.982666507612976</v>
      </c>
      <c r="R42" s="77">
        <f t="shared" si="9"/>
        <v>12.100537310905766</v>
      </c>
      <c r="S42" s="179">
        <v>0.49146990740740742</v>
      </c>
      <c r="T42" s="232">
        <f t="shared" si="10"/>
        <v>12.283333333333308</v>
      </c>
      <c r="U42" s="191">
        <f t="shared" si="21"/>
        <v>-18.500000000000092</v>
      </c>
      <c r="V42" s="176">
        <f t="shared" si="27"/>
        <v>-18.034000000008632</v>
      </c>
      <c r="W42" s="92">
        <f t="shared" si="23"/>
        <v>277</v>
      </c>
      <c r="X42" s="102">
        <f t="shared" si="11"/>
        <v>3.0708333333333271</v>
      </c>
      <c r="Y42" s="76">
        <f t="shared" si="12"/>
        <v>34.44</v>
      </c>
      <c r="Z42" s="174">
        <f t="shared" si="13"/>
        <v>192.97500000000002</v>
      </c>
      <c r="AA42" s="14"/>
      <c r="AB42" s="205">
        <f t="shared" si="14"/>
        <v>195.97066662690327</v>
      </c>
      <c r="AC42" s="101">
        <f t="shared" si="15"/>
        <v>-0.10966615757931845</v>
      </c>
      <c r="AD42" s="100">
        <f t="shared" si="31"/>
        <v>-6.2834079847115722</v>
      </c>
      <c r="AE42" s="100">
        <f>-ACOS(COS(RADIANS(AB42))/COS(AC42))+2*PI()</f>
        <v>3.3983716000500395</v>
      </c>
      <c r="AF42" s="99">
        <f t="shared" si="32"/>
        <v>194.71234989998786</v>
      </c>
      <c r="AG42" s="184">
        <v>0</v>
      </c>
      <c r="AH42" s="14"/>
      <c r="AI42" s="14"/>
      <c r="AJ42" s="14"/>
      <c r="AK42" s="14"/>
      <c r="AL42" s="2"/>
      <c r="AM42" s="14"/>
      <c r="AN42" s="19"/>
      <c r="AO42" s="19"/>
      <c r="AP42" s="245"/>
    </row>
    <row r="43" spans="1:42" x14ac:dyDescent="0.25">
      <c r="A43" s="59">
        <f t="shared" si="29"/>
        <v>43</v>
      </c>
      <c r="B43" s="98">
        <f t="shared" si="19"/>
        <v>39736</v>
      </c>
      <c r="C43" s="97">
        <f t="shared" si="20"/>
        <v>289</v>
      </c>
      <c r="D43" s="89">
        <v>202</v>
      </c>
      <c r="E43" s="88">
        <f t="shared" si="24"/>
        <v>562</v>
      </c>
      <c r="F43" s="94">
        <v>13</v>
      </c>
      <c r="G43" s="93">
        <v>21</v>
      </c>
      <c r="H43" s="85">
        <v>23</v>
      </c>
      <c r="I43" s="84">
        <f t="shared" si="2"/>
        <v>13.356388888888889</v>
      </c>
      <c r="J43" s="83">
        <f t="shared" si="25"/>
        <v>560.3458333333333</v>
      </c>
      <c r="K43" s="96">
        <v>-8</v>
      </c>
      <c r="L43" s="95">
        <v>34.299999999999997</v>
      </c>
      <c r="M43" s="80">
        <f t="shared" si="30"/>
        <v>-8.5716666666666672</v>
      </c>
      <c r="N43" s="79">
        <f t="shared" si="5"/>
        <v>2255.423381134784</v>
      </c>
      <c r="O43" s="76">
        <f t="shared" si="6"/>
        <v>7.4233811347839946</v>
      </c>
      <c r="P43" s="78">
        <f t="shared" si="7"/>
        <v>6.6166666666667879</v>
      </c>
      <c r="Q43" s="157">
        <f t="shared" si="8"/>
        <v>14.040047801450783</v>
      </c>
      <c r="R43" s="77">
        <f t="shared" si="9"/>
        <v>14.123543604743553</v>
      </c>
      <c r="S43" s="179">
        <v>0.49005787037037035</v>
      </c>
      <c r="T43" s="232">
        <f t="shared" si="10"/>
        <v>14.316666666666693</v>
      </c>
      <c r="U43" s="191">
        <f t="shared" si="21"/>
        <v>-15.250000000000385</v>
      </c>
      <c r="V43" s="176">
        <f t="shared" si="27"/>
        <v>-14.784000000007325</v>
      </c>
      <c r="W43" s="92">
        <f t="shared" si="23"/>
        <v>285</v>
      </c>
      <c r="X43" s="102">
        <f t="shared" si="11"/>
        <v>3.5791666666666733</v>
      </c>
      <c r="Y43" s="76">
        <f t="shared" si="12"/>
        <v>31.428333333333335</v>
      </c>
      <c r="Z43" s="174">
        <f t="shared" si="13"/>
        <v>200.3458333333333</v>
      </c>
      <c r="AA43" s="14"/>
      <c r="AB43" s="205">
        <f t="shared" si="14"/>
        <v>203.855845283696</v>
      </c>
      <c r="AC43" s="101">
        <f t="shared" si="15"/>
        <v>-0.16157790608356715</v>
      </c>
      <c r="AD43" s="100">
        <f t="shared" si="31"/>
        <v>-9.2577320811495856</v>
      </c>
      <c r="AE43" s="100">
        <f t="shared" ref="AE43:AE53" si="33">-ACOS(COS(RADIANS(AB43))/COS(AC43))+2*PI()</f>
        <v>3.5270258801478835</v>
      </c>
      <c r="AF43" s="99">
        <f t="shared" si="32"/>
        <v>202.08369716588825</v>
      </c>
      <c r="AG43" s="184">
        <v>0</v>
      </c>
      <c r="AH43" s="14"/>
      <c r="AI43" s="14"/>
      <c r="AJ43" s="14"/>
      <c r="AK43" s="14"/>
      <c r="AL43" s="2"/>
      <c r="AM43" s="14"/>
      <c r="AN43" s="19"/>
      <c r="AO43" s="19"/>
      <c r="AP43" s="245"/>
    </row>
    <row r="44" spans="1:42" x14ac:dyDescent="0.25">
      <c r="A44" s="59">
        <f t="shared" si="29"/>
        <v>44</v>
      </c>
      <c r="B44" s="91">
        <f t="shared" si="19"/>
        <v>39744</v>
      </c>
      <c r="C44" s="90">
        <f t="shared" si="20"/>
        <v>297</v>
      </c>
      <c r="D44" s="89">
        <v>209.95</v>
      </c>
      <c r="E44" s="88">
        <f t="shared" si="24"/>
        <v>569.95000000000005</v>
      </c>
      <c r="F44" s="94">
        <v>13</v>
      </c>
      <c r="G44" s="93">
        <v>51</v>
      </c>
      <c r="H44" s="85">
        <v>28</v>
      </c>
      <c r="I44" s="84">
        <f t="shared" si="2"/>
        <v>13.857777777777777</v>
      </c>
      <c r="J44" s="83">
        <f t="shared" si="25"/>
        <v>567.86666666666667</v>
      </c>
      <c r="K44" s="96">
        <v>-11</v>
      </c>
      <c r="L44" s="95">
        <v>27.3</v>
      </c>
      <c r="M44" s="80">
        <f t="shared" si="30"/>
        <v>-11.455</v>
      </c>
      <c r="N44" s="79">
        <f t="shared" si="5"/>
        <v>2286.9640957619549</v>
      </c>
      <c r="O44" s="76">
        <f t="shared" si="6"/>
        <v>7.1640957619547407</v>
      </c>
      <c r="P44" s="78">
        <f t="shared" si="7"/>
        <v>8.3333333333334849</v>
      </c>
      <c r="Q44" s="157">
        <f t="shared" si="8"/>
        <v>15.497429095288226</v>
      </c>
      <c r="R44" s="77">
        <f t="shared" si="9"/>
        <v>15.538911009692093</v>
      </c>
      <c r="S44" s="179">
        <v>0.48907407407407405</v>
      </c>
      <c r="T44" s="232">
        <f t="shared" si="10"/>
        <v>15.733333333333368</v>
      </c>
      <c r="U44" s="191">
        <f t="shared" si="21"/>
        <v>-10.625000000000062</v>
      </c>
      <c r="V44" s="176">
        <f t="shared" si="27"/>
        <v>-10.283999999998628</v>
      </c>
      <c r="W44" s="92">
        <f t="shared" si="23"/>
        <v>293</v>
      </c>
      <c r="X44" s="102">
        <f t="shared" si="11"/>
        <v>3.933333333333342</v>
      </c>
      <c r="Y44" s="76">
        <f t="shared" si="12"/>
        <v>28.545000000000002</v>
      </c>
      <c r="Z44" s="174">
        <f t="shared" si="13"/>
        <v>207.86666666666667</v>
      </c>
      <c r="AA44" s="14"/>
      <c r="AB44" s="205">
        <f t="shared" si="14"/>
        <v>211.74102394048873</v>
      </c>
      <c r="AC44" s="101">
        <f t="shared" si="15"/>
        <v>-0.21082109266841606</v>
      </c>
      <c r="AD44" s="100">
        <f t="shared" si="31"/>
        <v>-12.079158842236662</v>
      </c>
      <c r="AE44" s="100">
        <f t="shared" si="33"/>
        <v>3.6578148559773327</v>
      </c>
      <c r="AF44" s="99">
        <f t="shared" si="32"/>
        <v>209.57735348775424</v>
      </c>
      <c r="AG44" s="184">
        <v>0</v>
      </c>
      <c r="AH44" s="14"/>
      <c r="AI44" s="14"/>
      <c r="AJ44" s="14"/>
      <c r="AK44" s="14"/>
      <c r="AL44" s="2"/>
      <c r="AM44" s="14"/>
      <c r="AN44" s="19"/>
      <c r="AO44" s="19"/>
      <c r="AP44" s="245"/>
    </row>
    <row r="45" spans="1:42" x14ac:dyDescent="0.25">
      <c r="A45" s="59">
        <f t="shared" si="29"/>
        <v>45</v>
      </c>
      <c r="B45" s="91">
        <f t="shared" si="19"/>
        <v>39752</v>
      </c>
      <c r="C45" s="90">
        <f t="shared" si="20"/>
        <v>305</v>
      </c>
      <c r="D45" s="89">
        <v>217.93</v>
      </c>
      <c r="E45" s="88">
        <f t="shared" si="24"/>
        <v>577.93000000000006</v>
      </c>
      <c r="F45" s="94">
        <v>14</v>
      </c>
      <c r="G45" s="93">
        <v>22</v>
      </c>
      <c r="H45" s="85">
        <v>17</v>
      </c>
      <c r="I45" s="84">
        <f t="shared" si="2"/>
        <v>14.371388888888889</v>
      </c>
      <c r="J45" s="83">
        <f t="shared" si="25"/>
        <v>575.57083333333333</v>
      </c>
      <c r="K45" s="82">
        <v>-14</v>
      </c>
      <c r="L45" s="81">
        <v>9.4</v>
      </c>
      <c r="M45" s="80">
        <f t="shared" si="30"/>
        <v>-14.156666666666666</v>
      </c>
      <c r="N45" s="79">
        <f t="shared" si="5"/>
        <v>2318.5048103891254</v>
      </c>
      <c r="O45" s="76">
        <f t="shared" si="6"/>
        <v>6.7848103891251412</v>
      </c>
      <c r="P45" s="78">
        <f t="shared" si="7"/>
        <v>9.4366666666669516</v>
      </c>
      <c r="Q45" s="157">
        <f t="shared" si="8"/>
        <v>16.221477055792093</v>
      </c>
      <c r="R45" s="77">
        <f t="shared" si="9"/>
        <v>16.214261053529299</v>
      </c>
      <c r="S45" s="179">
        <v>0.48861111111111111</v>
      </c>
      <c r="T45" s="232">
        <f t="shared" si="10"/>
        <v>16.400000000000006</v>
      </c>
      <c r="U45" s="191">
        <f t="shared" si="21"/>
        <v>-4.9999999999997824</v>
      </c>
      <c r="V45" s="176">
        <f t="shared" si="27"/>
        <v>-4.7839999999993665</v>
      </c>
      <c r="W45" s="92">
        <f t="shared" si="23"/>
        <v>301</v>
      </c>
      <c r="X45" s="102">
        <f t="shared" si="11"/>
        <v>4.1000000000000014</v>
      </c>
      <c r="Y45" s="76">
        <f t="shared" si="12"/>
        <v>25.843333333333334</v>
      </c>
      <c r="Z45" s="174">
        <f t="shared" si="13"/>
        <v>215.57083333333333</v>
      </c>
      <c r="AA45" s="14"/>
      <c r="AB45" s="205">
        <f t="shared" si="14"/>
        <v>219.62620259728135</v>
      </c>
      <c r="AC45" s="101">
        <f t="shared" si="15"/>
        <v>-0.25649609269257345</v>
      </c>
      <c r="AD45" s="100">
        <f t="shared" si="31"/>
        <v>-14.696143572880816</v>
      </c>
      <c r="AE45" s="100">
        <f t="shared" si="33"/>
        <v>3.7912819029038936</v>
      </c>
      <c r="AF45" s="99">
        <f t="shared" si="32"/>
        <v>217.22445198072066</v>
      </c>
      <c r="AG45" s="184">
        <v>0</v>
      </c>
      <c r="AH45" s="14"/>
      <c r="AI45" s="14"/>
      <c r="AJ45" s="14"/>
      <c r="AK45" s="14"/>
      <c r="AL45" s="2"/>
      <c r="AM45" s="14"/>
      <c r="AN45" s="19"/>
      <c r="AO45" s="19"/>
      <c r="AP45" s="245"/>
    </row>
    <row r="46" spans="1:42" x14ac:dyDescent="0.25">
      <c r="A46" s="59">
        <f t="shared" si="29"/>
        <v>46</v>
      </c>
      <c r="B46" s="91">
        <f t="shared" si="19"/>
        <v>39760</v>
      </c>
      <c r="C46" s="90">
        <f t="shared" si="20"/>
        <v>313</v>
      </c>
      <c r="D46" s="89">
        <v>225.95</v>
      </c>
      <c r="E46" s="88">
        <f t="shared" si="24"/>
        <v>585.95000000000005</v>
      </c>
      <c r="F46" s="94">
        <v>14</v>
      </c>
      <c r="G46" s="93">
        <v>53</v>
      </c>
      <c r="H46" s="85">
        <v>57</v>
      </c>
      <c r="I46" s="84">
        <f t="shared" si="2"/>
        <v>14.899166666666666</v>
      </c>
      <c r="J46" s="83">
        <f t="shared" si="25"/>
        <v>583.48749999999995</v>
      </c>
      <c r="K46" s="82">
        <v>-16</v>
      </c>
      <c r="L46" s="81">
        <v>36.799999999999997</v>
      </c>
      <c r="M46" s="80">
        <f t="shared" si="30"/>
        <v>-16.613333333333333</v>
      </c>
      <c r="N46" s="79">
        <f t="shared" si="5"/>
        <v>2350.0455250162959</v>
      </c>
      <c r="O46" s="76">
        <f t="shared" si="6"/>
        <v>6.2455250162956872</v>
      </c>
      <c r="P46" s="78">
        <f t="shared" si="7"/>
        <v>9.8500000000003638</v>
      </c>
      <c r="Q46" s="157">
        <f t="shared" si="8"/>
        <v>16.095525016296051</v>
      </c>
      <c r="R46" s="77">
        <f t="shared" si="9"/>
        <v>16.037701375144376</v>
      </c>
      <c r="S46" s="179">
        <v>0.48872685185185188</v>
      </c>
      <c r="T46" s="232">
        <f t="shared" si="10"/>
        <v>16.233333333333285</v>
      </c>
      <c r="U46" s="191">
        <f t="shared" si="21"/>
        <v>1.2500000000003952</v>
      </c>
      <c r="V46" s="176">
        <f t="shared" si="27"/>
        <v>1.5909999999948354</v>
      </c>
      <c r="W46" s="92">
        <f t="shared" si="23"/>
        <v>309</v>
      </c>
      <c r="X46" s="102">
        <f t="shared" si="11"/>
        <v>4.0583333333333211</v>
      </c>
      <c r="Y46" s="76">
        <f t="shared" si="12"/>
        <v>23.386666666666667</v>
      </c>
      <c r="Z46" s="174">
        <f t="shared" si="13"/>
        <v>223.48749999999995</v>
      </c>
      <c r="AA46" s="14"/>
      <c r="AB46" s="205">
        <f t="shared" si="14"/>
        <v>227.51138125407397</v>
      </c>
      <c r="AC46" s="101">
        <f t="shared" si="15"/>
        <v>-0.29770345553344579</v>
      </c>
      <c r="AD46" s="100">
        <f t="shared" si="31"/>
        <v>-17.057151548527017</v>
      </c>
      <c r="AE46" s="100">
        <f t="shared" si="33"/>
        <v>3.9278178125512992</v>
      </c>
      <c r="AF46" s="99">
        <f t="shared" si="32"/>
        <v>225.04738335549655</v>
      </c>
      <c r="AG46" s="184">
        <v>0</v>
      </c>
      <c r="AH46" s="14"/>
      <c r="AI46" s="14"/>
      <c r="AJ46" s="14"/>
      <c r="AK46" s="14"/>
      <c r="AL46" s="2"/>
      <c r="AM46" s="14"/>
      <c r="AN46" s="19"/>
      <c r="AO46" s="19"/>
      <c r="AP46" s="245"/>
    </row>
    <row r="47" spans="1:42" x14ac:dyDescent="0.25">
      <c r="A47" s="59">
        <f t="shared" si="29"/>
        <v>47</v>
      </c>
      <c r="B47" s="91">
        <f t="shared" si="19"/>
        <v>39768</v>
      </c>
      <c r="C47" s="90">
        <f t="shared" si="20"/>
        <v>321</v>
      </c>
      <c r="D47" s="89">
        <v>234</v>
      </c>
      <c r="E47" s="88">
        <f t="shared" si="24"/>
        <v>594</v>
      </c>
      <c r="F47" s="94">
        <v>15</v>
      </c>
      <c r="G47" s="93">
        <v>26</v>
      </c>
      <c r="H47" s="85">
        <v>30</v>
      </c>
      <c r="I47" s="84">
        <f t="shared" si="2"/>
        <v>15.441666666666666</v>
      </c>
      <c r="J47" s="83">
        <f t="shared" si="25"/>
        <v>591.625</v>
      </c>
      <c r="K47" s="82">
        <v>-18</v>
      </c>
      <c r="L47" s="81">
        <v>46.3</v>
      </c>
      <c r="M47" s="80">
        <f t="shared" si="30"/>
        <v>-18.771666666666668</v>
      </c>
      <c r="N47" s="79">
        <f t="shared" si="5"/>
        <v>2381.5862396434668</v>
      </c>
      <c r="O47" s="76">
        <f t="shared" si="6"/>
        <v>5.5862396434667971</v>
      </c>
      <c r="P47" s="78">
        <f t="shared" si="7"/>
        <v>9.5</v>
      </c>
      <c r="Q47" s="157">
        <f t="shared" si="8"/>
        <v>15.086239643466797</v>
      </c>
      <c r="R47" s="77">
        <f t="shared" si="9"/>
        <v>14.977808363426213</v>
      </c>
      <c r="S47" s="179">
        <v>0.48945601851851855</v>
      </c>
      <c r="T47" s="232">
        <f t="shared" si="10"/>
        <v>15.183333333333282</v>
      </c>
      <c r="U47" s="191">
        <f t="shared" si="21"/>
        <v>7.875000000000032</v>
      </c>
      <c r="V47" s="176">
        <f t="shared" si="27"/>
        <v>8.2159999999930733</v>
      </c>
      <c r="W47" s="92">
        <f t="shared" si="23"/>
        <v>317</v>
      </c>
      <c r="X47" s="102">
        <f t="shared" si="11"/>
        <v>3.7958333333333205</v>
      </c>
      <c r="Y47" s="76">
        <f t="shared" si="12"/>
        <v>21.228333333333332</v>
      </c>
      <c r="Z47" s="174">
        <f t="shared" si="13"/>
        <v>231.625</v>
      </c>
      <c r="AA47" s="14"/>
      <c r="AB47" s="205">
        <f t="shared" si="14"/>
        <v>235.3965599108667</v>
      </c>
      <c r="AC47" s="101">
        <f t="shared" si="15"/>
        <v>-0.33356254125235418</v>
      </c>
      <c r="AD47" s="100">
        <f t="shared" si="31"/>
        <v>-19.111725817418311</v>
      </c>
      <c r="AE47" s="100">
        <f t="shared" si="33"/>
        <v>4.0676119554672603</v>
      </c>
      <c r="AF47" s="99">
        <f t="shared" si="32"/>
        <v>233.05699774522978</v>
      </c>
      <c r="AG47" s="184">
        <v>0</v>
      </c>
      <c r="AH47" s="14"/>
      <c r="AI47" s="14"/>
      <c r="AJ47" s="14"/>
      <c r="AK47" s="14"/>
      <c r="AL47" s="2"/>
      <c r="AM47" s="14"/>
      <c r="AN47" s="19"/>
      <c r="AO47" s="19"/>
      <c r="AP47" s="245"/>
    </row>
    <row r="48" spans="1:42" x14ac:dyDescent="0.25">
      <c r="A48" s="59">
        <f t="shared" si="29"/>
        <v>48</v>
      </c>
      <c r="B48" s="91">
        <f t="shared" si="19"/>
        <v>39776</v>
      </c>
      <c r="C48" s="90">
        <f t="shared" si="20"/>
        <v>329</v>
      </c>
      <c r="D48" s="89">
        <v>242.07</v>
      </c>
      <c r="E48" s="88">
        <f t="shared" si="24"/>
        <v>602.06999999999994</v>
      </c>
      <c r="F48" s="94">
        <v>15</v>
      </c>
      <c r="G48" s="93">
        <v>59</v>
      </c>
      <c r="H48" s="85">
        <v>56</v>
      </c>
      <c r="I48" s="84">
        <f t="shared" si="2"/>
        <v>15.998888888888889</v>
      </c>
      <c r="J48" s="83">
        <f t="shared" si="25"/>
        <v>599.98333333333335</v>
      </c>
      <c r="K48" s="82">
        <v>-20</v>
      </c>
      <c r="L48" s="81">
        <v>34.6</v>
      </c>
      <c r="M48" s="80">
        <f t="shared" si="30"/>
        <v>-20.576666666666668</v>
      </c>
      <c r="N48" s="79">
        <f t="shared" si="5"/>
        <v>2413.1269542706373</v>
      </c>
      <c r="O48" s="76">
        <f t="shared" si="6"/>
        <v>4.846954270637525</v>
      </c>
      <c r="P48" s="78">
        <f t="shared" si="7"/>
        <v>8.3466666666663514</v>
      </c>
      <c r="Q48" s="157">
        <f t="shared" si="8"/>
        <v>13.193620937303876</v>
      </c>
      <c r="R48" s="77">
        <f t="shared" si="9"/>
        <v>13.037446601707755</v>
      </c>
      <c r="S48" s="179">
        <v>0.49081018518518515</v>
      </c>
      <c r="T48" s="232">
        <f t="shared" si="10"/>
        <v>13.233333333333377</v>
      </c>
      <c r="U48" s="191">
        <f t="shared" si="21"/>
        <v>14.624999999999289</v>
      </c>
      <c r="V48" s="176">
        <f t="shared" si="27"/>
        <v>14.841000000004101</v>
      </c>
      <c r="W48" s="92">
        <f t="shared" si="23"/>
        <v>325</v>
      </c>
      <c r="X48" s="102">
        <f t="shared" si="11"/>
        <v>3.3083333333333442</v>
      </c>
      <c r="Y48" s="76">
        <f t="shared" si="12"/>
        <v>19.423333333333332</v>
      </c>
      <c r="Z48" s="174">
        <f t="shared" si="13"/>
        <v>239.98333333333335</v>
      </c>
      <c r="AA48" s="14"/>
      <c r="AB48" s="205">
        <f t="shared" si="14"/>
        <v>243.28173856765932</v>
      </c>
      <c r="AC48" s="101">
        <f t="shared" si="15"/>
        <v>-0.36324113496217053</v>
      </c>
      <c r="AD48" s="100">
        <f t="shared" si="31"/>
        <v>-20.812183978874302</v>
      </c>
      <c r="AE48" s="100">
        <f t="shared" si="33"/>
        <v>4.2106075609039175</v>
      </c>
      <c r="AF48" s="99">
        <f t="shared" si="32"/>
        <v>241.2500424256682</v>
      </c>
      <c r="AG48" s="184">
        <v>0</v>
      </c>
      <c r="AH48" s="14"/>
      <c r="AI48" s="14"/>
      <c r="AJ48" s="14"/>
      <c r="AK48" s="14"/>
      <c r="AL48" s="2"/>
      <c r="AM48" s="14"/>
      <c r="AN48" s="19"/>
      <c r="AO48" s="19"/>
      <c r="AP48" s="245"/>
    </row>
    <row r="49" spans="1:46" x14ac:dyDescent="0.25">
      <c r="A49" s="59">
        <f t="shared" si="29"/>
        <v>49</v>
      </c>
      <c r="B49" s="91">
        <f t="shared" si="19"/>
        <v>39784</v>
      </c>
      <c r="C49" s="90">
        <f t="shared" si="20"/>
        <v>337</v>
      </c>
      <c r="D49" s="89">
        <v>250.18</v>
      </c>
      <c r="E49" s="88">
        <f t="shared" si="24"/>
        <v>610.18000000000006</v>
      </c>
      <c r="F49" s="94">
        <v>16</v>
      </c>
      <c r="G49" s="93">
        <v>34</v>
      </c>
      <c r="H49" s="85">
        <v>12</v>
      </c>
      <c r="I49" s="84">
        <f t="shared" si="2"/>
        <v>16.57</v>
      </c>
      <c r="J49" s="83">
        <f t="shared" si="25"/>
        <v>608.54999999999995</v>
      </c>
      <c r="K49" s="82">
        <v>-21</v>
      </c>
      <c r="L49" s="81">
        <v>58.6</v>
      </c>
      <c r="M49" s="80">
        <f t="shared" si="30"/>
        <v>-21.976666666666667</v>
      </c>
      <c r="N49" s="79">
        <f t="shared" si="5"/>
        <v>2444.6676688978077</v>
      </c>
      <c r="O49" s="76">
        <f t="shared" si="6"/>
        <v>3.947668897807489</v>
      </c>
      <c r="P49" s="78">
        <f t="shared" si="7"/>
        <v>6.5200000000004366</v>
      </c>
      <c r="Q49" s="157">
        <f t="shared" si="8"/>
        <v>10.467668897807926</v>
      </c>
      <c r="R49" s="77">
        <f t="shared" si="9"/>
        <v>10.274254978878465</v>
      </c>
      <c r="S49" s="179">
        <v>0.49274305555555559</v>
      </c>
      <c r="T49" s="232">
        <f t="shared" si="10"/>
        <v>10.449999999999955</v>
      </c>
      <c r="U49" s="191">
        <f t="shared" si="21"/>
        <v>20.875000000000664</v>
      </c>
      <c r="V49" s="176">
        <f t="shared" si="27"/>
        <v>21.09100000000268</v>
      </c>
      <c r="W49" s="92">
        <f t="shared" si="23"/>
        <v>333</v>
      </c>
      <c r="X49" s="102">
        <f t="shared" si="11"/>
        <v>2.6124999999999887</v>
      </c>
      <c r="Y49" s="76">
        <f t="shared" si="12"/>
        <v>18.023333333333333</v>
      </c>
      <c r="Z49" s="174">
        <f t="shared" si="13"/>
        <v>248.54999999999995</v>
      </c>
      <c r="AA49" s="14"/>
      <c r="AB49" s="205">
        <f t="shared" si="14"/>
        <v>251.16691722445194</v>
      </c>
      <c r="AC49" s="101">
        <f t="shared" si="15"/>
        <v>-0.38599527360755392</v>
      </c>
      <c r="AD49" s="100">
        <f t="shared" si="31"/>
        <v>-22.115900089710294</v>
      </c>
      <c r="AE49" s="100">
        <f t="shared" si="33"/>
        <v>4.3564723336106406</v>
      </c>
      <c r="AF49" s="99">
        <f t="shared" si="32"/>
        <v>249.60747828139847</v>
      </c>
      <c r="AG49" s="184">
        <v>0</v>
      </c>
      <c r="AH49" s="14"/>
      <c r="AI49" s="14"/>
      <c r="AJ49" s="14"/>
      <c r="AK49" s="14"/>
      <c r="AL49" s="2"/>
      <c r="AM49" s="14"/>
      <c r="AN49" s="19"/>
      <c r="AO49" s="19"/>
      <c r="AP49" s="245"/>
    </row>
    <row r="50" spans="1:46" x14ac:dyDescent="0.25">
      <c r="A50" s="59">
        <f t="shared" si="29"/>
        <v>50</v>
      </c>
      <c r="B50" s="91">
        <f t="shared" si="19"/>
        <v>39792</v>
      </c>
      <c r="C50" s="90">
        <f t="shared" si="20"/>
        <v>345</v>
      </c>
      <c r="D50" s="89">
        <v>258.3</v>
      </c>
      <c r="E50" s="88">
        <f t="shared" si="24"/>
        <v>618.29999999999995</v>
      </c>
      <c r="F50" s="94">
        <v>17</v>
      </c>
      <c r="G50" s="93">
        <v>9</v>
      </c>
      <c r="H50" s="85">
        <v>7</v>
      </c>
      <c r="I50" s="84">
        <f t="shared" si="2"/>
        <v>17.151944444444442</v>
      </c>
      <c r="J50" s="83">
        <f t="shared" si="25"/>
        <v>617.2791666666667</v>
      </c>
      <c r="K50" s="82">
        <v>-22</v>
      </c>
      <c r="L50" s="81">
        <v>55.5</v>
      </c>
      <c r="M50" s="80">
        <f t="shared" si="30"/>
        <v>-22.925000000000001</v>
      </c>
      <c r="N50" s="79">
        <f t="shared" si="5"/>
        <v>2476.2083835249787</v>
      </c>
      <c r="O50" s="76">
        <f t="shared" si="6"/>
        <v>3.0083835249788535</v>
      </c>
      <c r="P50" s="78">
        <f t="shared" si="7"/>
        <v>4.0833333333330302</v>
      </c>
      <c r="Q50" s="157">
        <f t="shared" si="8"/>
        <v>7.0917168583118837</v>
      </c>
      <c r="R50" s="77">
        <f t="shared" si="9"/>
        <v>6.8744314116046796</v>
      </c>
      <c r="S50" s="179">
        <v>0.49510416666666668</v>
      </c>
      <c r="T50" s="232">
        <f t="shared" si="10"/>
        <v>7.0499999999999829</v>
      </c>
      <c r="U50" s="191">
        <f t="shared" si="21"/>
        <v>25.49999999999979</v>
      </c>
      <c r="V50" s="176">
        <f t="shared" si="27"/>
        <v>25.965999999998246</v>
      </c>
      <c r="W50" s="92">
        <f t="shared" si="23"/>
        <v>341</v>
      </c>
      <c r="X50" s="102">
        <f t="shared" si="11"/>
        <v>1.7624999999999957</v>
      </c>
      <c r="Y50" s="76">
        <f t="shared" si="12"/>
        <v>17.074999999999999</v>
      </c>
      <c r="Z50" s="174">
        <f t="shared" si="13"/>
        <v>257.2791666666667</v>
      </c>
      <c r="AA50" s="14"/>
      <c r="AB50" s="205">
        <f t="shared" si="14"/>
        <v>259.05209588124467</v>
      </c>
      <c r="AC50" s="101">
        <f t="shared" si="15"/>
        <v>-0.40121562300125141</v>
      </c>
      <c r="AD50" s="100">
        <f t="shared" si="31"/>
        <v>-22.987961872683663</v>
      </c>
      <c r="AE50" s="100">
        <f t="shared" si="33"/>
        <v>4.5045976629712312</v>
      </c>
      <c r="AF50" s="99">
        <f t="shared" si="32"/>
        <v>258.09443449274556</v>
      </c>
      <c r="AG50" s="184">
        <v>0</v>
      </c>
      <c r="AH50" s="14"/>
      <c r="AI50" s="14"/>
      <c r="AJ50" s="14"/>
      <c r="AK50" s="14"/>
      <c r="AL50" s="2"/>
      <c r="AM50" s="14"/>
      <c r="AN50" s="19"/>
      <c r="AO50" s="19"/>
      <c r="AP50" s="245"/>
    </row>
    <row r="51" spans="1:46" x14ac:dyDescent="0.25">
      <c r="A51" s="59">
        <f t="shared" si="29"/>
        <v>51</v>
      </c>
      <c r="B51" s="91">
        <f t="shared" si="19"/>
        <v>39800</v>
      </c>
      <c r="C51" s="90">
        <f t="shared" si="20"/>
        <v>353</v>
      </c>
      <c r="D51" s="89">
        <v>266.43</v>
      </c>
      <c r="E51" s="88">
        <f t="shared" si="24"/>
        <v>626.43000000000006</v>
      </c>
      <c r="F51" s="94">
        <v>17</v>
      </c>
      <c r="G51" s="93">
        <v>44</v>
      </c>
      <c r="H51" s="85">
        <v>27</v>
      </c>
      <c r="I51" s="84">
        <f t="shared" si="2"/>
        <v>17.740833333333335</v>
      </c>
      <c r="J51" s="83">
        <f t="shared" si="25"/>
        <v>626.11249999999995</v>
      </c>
      <c r="K51" s="82">
        <v>-23</v>
      </c>
      <c r="L51" s="81">
        <v>23.5</v>
      </c>
      <c r="M51" s="80">
        <f t="shared" si="30"/>
        <v>-23.391666666666666</v>
      </c>
      <c r="N51" s="79">
        <f t="shared" si="5"/>
        <v>2507.7490981521496</v>
      </c>
      <c r="O51" s="76">
        <f t="shared" si="6"/>
        <v>2.029098152149345</v>
      </c>
      <c r="P51" s="78">
        <f t="shared" si="7"/>
        <v>1.2700000000004366</v>
      </c>
      <c r="Q51" s="157">
        <f t="shared" si="8"/>
        <v>3.2990981521497815</v>
      </c>
      <c r="R51" s="77">
        <f t="shared" si="9"/>
        <v>3.0713092332202998</v>
      </c>
      <c r="S51" s="179">
        <v>0.49775462962962963</v>
      </c>
      <c r="T51" s="232">
        <f t="shared" si="10"/>
        <v>3.2333333333333325</v>
      </c>
      <c r="U51" s="191">
        <f t="shared" si="21"/>
        <v>28.624999999999879</v>
      </c>
      <c r="V51" s="176">
        <f t="shared" si="27"/>
        <v>29.09100000000393</v>
      </c>
      <c r="W51" s="92">
        <f t="shared" si="23"/>
        <v>349</v>
      </c>
      <c r="X51" s="102">
        <f t="shared" si="11"/>
        <v>0.80833333333333313</v>
      </c>
      <c r="Y51" s="76">
        <f t="shared" si="12"/>
        <v>16.608333333333334</v>
      </c>
      <c r="Z51" s="174">
        <f t="shared" si="13"/>
        <v>266.11249999999995</v>
      </c>
      <c r="AA51" s="14"/>
      <c r="AB51" s="205">
        <f t="shared" si="14"/>
        <v>266.9372745380374</v>
      </c>
      <c r="AC51" s="101">
        <f t="shared" si="15"/>
        <v>-0.40847361581741048</v>
      </c>
      <c r="AD51" s="100">
        <f t="shared" si="31"/>
        <v>-23.403814228785848</v>
      </c>
      <c r="AE51" s="100">
        <f t="shared" si="33"/>
        <v>4.6541370712315118</v>
      </c>
      <c r="AF51" s="99">
        <f t="shared" si="32"/>
        <v>266.6624114569434</v>
      </c>
      <c r="AG51" s="184">
        <v>0</v>
      </c>
      <c r="AH51" s="14"/>
      <c r="AI51" s="14"/>
      <c r="AJ51" s="14"/>
      <c r="AK51" s="14"/>
      <c r="AL51" s="2"/>
      <c r="AM51" s="14"/>
      <c r="AN51" s="19"/>
      <c r="AO51" s="19"/>
      <c r="AP51" s="245"/>
    </row>
    <row r="52" spans="1:46" x14ac:dyDescent="0.25">
      <c r="A52" s="59">
        <f t="shared" si="29"/>
        <v>52</v>
      </c>
      <c r="B52" s="91">
        <f t="shared" si="19"/>
        <v>39808</v>
      </c>
      <c r="C52" s="90">
        <f t="shared" si="20"/>
        <v>361</v>
      </c>
      <c r="D52" s="89">
        <v>274.58</v>
      </c>
      <c r="E52" s="88">
        <f t="shared" si="24"/>
        <v>634.57999999999993</v>
      </c>
      <c r="F52" s="87">
        <v>18</v>
      </c>
      <c r="G52" s="86">
        <v>19</v>
      </c>
      <c r="H52" s="85">
        <v>58</v>
      </c>
      <c r="I52" s="84">
        <f t="shared" si="2"/>
        <v>18.332777777777778</v>
      </c>
      <c r="J52" s="83">
        <f t="shared" si="25"/>
        <v>634.99166666666667</v>
      </c>
      <c r="K52" s="82">
        <v>-23</v>
      </c>
      <c r="L52" s="81">
        <v>21.6</v>
      </c>
      <c r="M52" s="80">
        <f t="shared" si="30"/>
        <v>-23.36</v>
      </c>
      <c r="N52" s="79">
        <f t="shared" si="5"/>
        <v>2539.2898127793201</v>
      </c>
      <c r="O52" s="76">
        <f t="shared" si="6"/>
        <v>0.96981277932036392</v>
      </c>
      <c r="P52" s="78">
        <f t="shared" si="7"/>
        <v>-1.646666666666988</v>
      </c>
      <c r="Q52" s="157">
        <f t="shared" si="8"/>
        <v>-0.67685388734662411</v>
      </c>
      <c r="R52" s="77">
        <f t="shared" si="9"/>
        <v>-0.89795877849832095</v>
      </c>
      <c r="S52" s="179">
        <v>0.50050925925925926</v>
      </c>
      <c r="T52" s="232">
        <f t="shared" si="10"/>
        <v>-0.73333333333334139</v>
      </c>
      <c r="U52" s="191">
        <f t="shared" si="21"/>
        <v>29.750000000000053</v>
      </c>
      <c r="V52" s="176">
        <f t="shared" si="27"/>
        <v>30.465999999994153</v>
      </c>
      <c r="W52" s="92">
        <f t="shared" si="23"/>
        <v>357</v>
      </c>
      <c r="X52" s="102">
        <f t="shared" si="11"/>
        <v>-0.18333333333333535</v>
      </c>
      <c r="Y52" s="76">
        <f t="shared" si="12"/>
        <v>16.64</v>
      </c>
      <c r="Z52" s="174">
        <f t="shared" si="13"/>
        <v>274.99166666666667</v>
      </c>
      <c r="AA52" s="14"/>
      <c r="AB52" s="205">
        <f t="shared" si="14"/>
        <v>274.82245319483002</v>
      </c>
      <c r="AC52" s="101">
        <f t="shared" si="15"/>
        <v>-0.40755853019039995</v>
      </c>
      <c r="AD52" s="100">
        <f t="shared" si="31"/>
        <v>-23.351383684465063</v>
      </c>
      <c r="AE52" s="100">
        <f t="shared" si="33"/>
        <v>4.8040860423085681</v>
      </c>
      <c r="AF52" s="99">
        <f t="shared" si="32"/>
        <v>275.25385464198803</v>
      </c>
      <c r="AG52" s="184">
        <v>0</v>
      </c>
      <c r="AH52" s="14"/>
      <c r="AI52" s="14"/>
      <c r="AJ52" s="14"/>
      <c r="AK52" s="14"/>
      <c r="AL52" s="2"/>
      <c r="AM52" s="14"/>
      <c r="AN52" s="19"/>
      <c r="AO52" s="19"/>
      <c r="AP52" s="245"/>
    </row>
    <row r="53" spans="1:46" ht="15.75" thickBot="1" x14ac:dyDescent="0.3">
      <c r="A53" s="59">
        <f t="shared" si="29"/>
        <v>53</v>
      </c>
      <c r="B53" s="75">
        <f t="shared" si="19"/>
        <v>39816</v>
      </c>
      <c r="C53" s="74">
        <f t="shared" si="20"/>
        <v>369</v>
      </c>
      <c r="D53" s="73">
        <v>282.74</v>
      </c>
      <c r="E53" s="72">
        <f t="shared" si="24"/>
        <v>642.74</v>
      </c>
      <c r="F53" s="71">
        <v>18</v>
      </c>
      <c r="G53" s="70">
        <v>55</v>
      </c>
      <c r="H53" s="69">
        <v>22</v>
      </c>
      <c r="I53" s="68">
        <f t="shared" si="2"/>
        <v>18.922777777777778</v>
      </c>
      <c r="J53" s="67">
        <f t="shared" si="25"/>
        <v>643.8416666666667</v>
      </c>
      <c r="K53" s="66">
        <v>-22</v>
      </c>
      <c r="L53" s="65">
        <v>49.8</v>
      </c>
      <c r="M53" s="64">
        <f t="shared" si="30"/>
        <v>-22.83</v>
      </c>
      <c r="N53" s="63">
        <f t="shared" si="5"/>
        <v>2570.8305274064905</v>
      </c>
      <c r="O53" s="60">
        <f t="shared" si="6"/>
        <v>-0.12947259350949025</v>
      </c>
      <c r="P53" s="60">
        <f t="shared" si="7"/>
        <v>-4.4066666666667516</v>
      </c>
      <c r="Q53" s="158">
        <f t="shared" si="8"/>
        <v>-4.5361392601762418</v>
      </c>
      <c r="R53" s="62"/>
      <c r="S53" s="180"/>
      <c r="T53" s="233"/>
      <c r="U53" s="60"/>
      <c r="V53" s="175"/>
      <c r="W53" s="186">
        <f t="shared" si="23"/>
        <v>365</v>
      </c>
      <c r="X53" s="215"/>
      <c r="Y53" s="60">
        <f t="shared" si="12"/>
        <v>17.170000000000002</v>
      </c>
      <c r="Z53" s="61">
        <f t="shared" si="13"/>
        <v>283.8416666666667</v>
      </c>
      <c r="AA53" s="218"/>
      <c r="AB53" s="206">
        <f t="shared" si="14"/>
        <v>282.70763185162264</v>
      </c>
      <c r="AC53" s="207">
        <f t="shared" si="15"/>
        <v>-0.39849716766179072</v>
      </c>
      <c r="AD53" s="208">
        <f t="shared" si="31"/>
        <v>-22.832205854937758</v>
      </c>
      <c r="AE53" s="208">
        <f t="shared" si="33"/>
        <v>4.9533929404946306</v>
      </c>
      <c r="AF53" s="209">
        <f t="shared" si="32"/>
        <v>283.80850976023885</v>
      </c>
      <c r="AG53" s="186">
        <v>0</v>
      </c>
      <c r="AH53" s="14"/>
      <c r="AI53" s="14"/>
      <c r="AJ53" s="14"/>
      <c r="AK53" s="14"/>
      <c r="AL53" s="2"/>
      <c r="AM53" s="14"/>
      <c r="AN53" s="19"/>
      <c r="AO53" s="19"/>
      <c r="AP53" s="245"/>
    </row>
    <row r="54" spans="1:46" ht="15.75" thickBot="1" x14ac:dyDescent="0.3">
      <c r="A54" s="59">
        <f t="shared" si="29"/>
        <v>54</v>
      </c>
      <c r="B54" s="276" t="s">
        <v>1</v>
      </c>
      <c r="C54" s="277"/>
      <c r="D54" s="277"/>
      <c r="E54" s="58">
        <f>(360/365.2422)</f>
        <v>0.98564733209908373</v>
      </c>
      <c r="F54" s="57" t="s">
        <v>0</v>
      </c>
      <c r="H54" s="53"/>
      <c r="I54" s="56"/>
      <c r="J54" s="55"/>
      <c r="K54" s="54"/>
      <c r="L54" s="53"/>
      <c r="P54" s="40"/>
      <c r="V54" s="1"/>
      <c r="W54" s="52"/>
      <c r="X54" s="52"/>
      <c r="Y54" s="52"/>
      <c r="Z54" s="52"/>
      <c r="AA54" s="13"/>
      <c r="AB54" s="13"/>
      <c r="AC54" s="52"/>
      <c r="AD54" s="198" t="s">
        <v>3</v>
      </c>
      <c r="AE54" s="199">
        <v>23.439291000000001</v>
      </c>
      <c r="AF54" s="200" t="s">
        <v>2</v>
      </c>
      <c r="AG54" s="13"/>
      <c r="AH54" s="13"/>
      <c r="AI54" s="13"/>
      <c r="AJ54" s="13"/>
      <c r="AK54" s="13"/>
      <c r="AL54" s="2"/>
      <c r="AM54" s="2"/>
      <c r="AN54" s="2"/>
      <c r="AO54" s="19"/>
      <c r="AP54" s="245"/>
    </row>
    <row r="55" spans="1:46" ht="15.75" x14ac:dyDescent="0.25">
      <c r="E55" s="48"/>
      <c r="J55" s="7"/>
      <c r="V55" s="52"/>
      <c r="W55" s="1"/>
      <c r="X55" s="1"/>
      <c r="Y55" s="51"/>
      <c r="Z55" s="50"/>
      <c r="AA55" s="43"/>
      <c r="AB55" s="43"/>
      <c r="AC55" s="43"/>
      <c r="AD55" s="43"/>
      <c r="AE55" s="43"/>
      <c r="AF55" s="1"/>
      <c r="AG55" s="1"/>
      <c r="AH55" s="5"/>
      <c r="AI55" s="5"/>
      <c r="AJ55" s="5"/>
      <c r="AK55" s="5"/>
      <c r="AL55" s="5"/>
      <c r="AM55" s="5"/>
      <c r="AN55" s="5"/>
      <c r="AO55" s="2"/>
      <c r="AP55" s="1"/>
      <c r="AQ55" s="40"/>
    </row>
    <row r="56" spans="1:46" x14ac:dyDescent="0.25">
      <c r="A56" s="40"/>
      <c r="B56" s="9"/>
      <c r="C56" s="49"/>
      <c r="D56" s="49"/>
      <c r="E56" s="48"/>
      <c r="F56" s="47"/>
      <c r="J56" s="46"/>
      <c r="K56" s="45"/>
      <c r="V56" s="13"/>
      <c r="W56" s="44"/>
      <c r="X56" s="44"/>
      <c r="Y56" s="44"/>
      <c r="Z56" s="44"/>
      <c r="AA56" s="43"/>
      <c r="AB56" s="43"/>
      <c r="AC56" s="43"/>
      <c r="AD56" s="42"/>
      <c r="AE56" s="41"/>
      <c r="AF56" s="41"/>
      <c r="AG56" s="41"/>
      <c r="AH56" s="171"/>
      <c r="AI56" s="5"/>
      <c r="AJ56" s="5"/>
      <c r="AK56" s="5"/>
      <c r="AL56" s="5"/>
      <c r="AM56" s="5"/>
      <c r="AN56" s="5"/>
      <c r="AO56" s="2"/>
      <c r="AP56" s="2"/>
      <c r="AQ56" s="2"/>
      <c r="AR56" s="2"/>
      <c r="AS56" s="1"/>
      <c r="AT56" s="40"/>
    </row>
    <row r="57" spans="1:46" x14ac:dyDescent="0.25">
      <c r="A57" s="40"/>
      <c r="B57" s="40"/>
      <c r="C57" s="40"/>
      <c r="U57" s="13"/>
      <c r="V57" s="290"/>
      <c r="W57" s="35"/>
      <c r="X57" s="38"/>
      <c r="Y57" s="5"/>
      <c r="Z57" s="39"/>
      <c r="AA57" s="37"/>
      <c r="AB57" s="38"/>
      <c r="AC57" s="13"/>
      <c r="AD57" s="13"/>
      <c r="AE57" s="13"/>
      <c r="AF57" s="13"/>
      <c r="AG57" s="33"/>
      <c r="AH57" s="37"/>
      <c r="AI57" s="36"/>
      <c r="AJ57" s="163"/>
      <c r="AK57" s="170"/>
      <c r="AL57" s="170"/>
      <c r="AM57" s="168"/>
      <c r="AN57" s="169"/>
      <c r="AO57" s="2"/>
      <c r="AP57" s="2"/>
      <c r="AQ57" s="2"/>
      <c r="AR57" s="2"/>
      <c r="AS57" s="1"/>
      <c r="AT57" s="40"/>
    </row>
    <row r="58" spans="1:46" x14ac:dyDescent="0.25">
      <c r="U58" s="13"/>
      <c r="V58" s="291"/>
      <c r="W58" s="35"/>
      <c r="X58" s="25"/>
      <c r="Y58" s="13"/>
      <c r="Z58" s="29"/>
      <c r="AA58" s="28"/>
      <c r="AB58" s="24"/>
      <c r="AC58" s="26"/>
      <c r="AD58" s="26"/>
      <c r="AE58" s="26"/>
      <c r="AF58" s="26"/>
      <c r="AG58" s="34"/>
      <c r="AH58" s="166"/>
      <c r="AI58" s="33"/>
      <c r="AJ58" s="163"/>
      <c r="AK58" s="164"/>
      <c r="AL58" s="164"/>
      <c r="AM58" s="165"/>
      <c r="AN58" s="165"/>
      <c r="AO58" s="36"/>
      <c r="AP58" s="2"/>
      <c r="AQ58" s="2"/>
      <c r="AR58" s="2"/>
      <c r="AS58" s="1"/>
      <c r="AT58" s="40"/>
    </row>
    <row r="59" spans="1:46" x14ac:dyDescent="0.25">
      <c r="U59" s="13"/>
      <c r="V59" s="291"/>
      <c r="W59" s="32"/>
      <c r="X59" s="25"/>
      <c r="Y59" s="24"/>
      <c r="Z59" s="29"/>
      <c r="AA59" s="16"/>
      <c r="AB59" s="13"/>
      <c r="AC59" s="26"/>
      <c r="AD59" s="26"/>
      <c r="AE59" s="26"/>
      <c r="AF59" s="26"/>
      <c r="AG59" s="25"/>
      <c r="AH59" s="167"/>
      <c r="AI59" s="31"/>
      <c r="AJ59" s="165"/>
      <c r="AK59" s="165"/>
      <c r="AL59" s="165"/>
      <c r="AM59" s="165"/>
      <c r="AN59" s="165"/>
      <c r="AO59" s="166"/>
      <c r="AP59" s="2"/>
      <c r="AQ59" s="2"/>
      <c r="AR59" s="2"/>
      <c r="AS59" s="1"/>
      <c r="AT59" s="40"/>
    </row>
    <row r="60" spans="1:46" x14ac:dyDescent="0.25">
      <c r="U60" s="13"/>
      <c r="V60" s="291"/>
      <c r="W60" s="30"/>
      <c r="X60" s="25"/>
      <c r="Y60" s="25"/>
      <c r="Z60" s="29"/>
      <c r="AA60" s="28"/>
      <c r="AB60" s="24"/>
      <c r="AC60" s="27"/>
      <c r="AD60" s="27"/>
      <c r="AE60" s="27"/>
      <c r="AF60" s="26"/>
      <c r="AG60" s="24"/>
      <c r="AH60" s="167"/>
      <c r="AI60" s="169"/>
      <c r="AJ60" s="165"/>
      <c r="AK60" s="165"/>
      <c r="AL60" s="165"/>
      <c r="AM60" s="165"/>
      <c r="AN60" s="165"/>
      <c r="AO60" s="169"/>
      <c r="AP60" s="2"/>
      <c r="AQ60" s="2"/>
      <c r="AR60" s="2"/>
      <c r="AS60" s="1"/>
      <c r="AT60" s="40"/>
    </row>
    <row r="61" spans="1:46" x14ac:dyDescent="0.25">
      <c r="U61" s="13"/>
      <c r="V61" s="9"/>
      <c r="W61" s="21"/>
      <c r="X61" s="19"/>
      <c r="Y61" s="19"/>
      <c r="Z61" s="23"/>
      <c r="AA61" s="3"/>
      <c r="AB61" s="21"/>
      <c r="AC61" s="20"/>
      <c r="AD61" s="20"/>
      <c r="AE61" s="3"/>
      <c r="AF61" s="3"/>
      <c r="AG61" s="19"/>
      <c r="AH61" s="19"/>
      <c r="AI61" s="14"/>
      <c r="AJ61" s="13"/>
      <c r="AK61" s="14"/>
      <c r="AL61" s="14"/>
      <c r="AM61" s="172"/>
      <c r="AN61" s="19"/>
      <c r="AO61" s="13"/>
      <c r="AP61" s="2"/>
      <c r="AQ61" s="2"/>
      <c r="AR61" s="2"/>
      <c r="AS61" s="1"/>
      <c r="AT61" s="40"/>
    </row>
    <row r="62" spans="1:46" x14ac:dyDescent="0.25">
      <c r="U62" s="13"/>
      <c r="V62" s="9"/>
      <c r="W62" s="21"/>
      <c r="X62" s="19"/>
      <c r="Y62" s="19"/>
      <c r="Z62" s="3"/>
      <c r="AA62" s="3"/>
      <c r="AB62" s="21"/>
      <c r="AC62" s="20"/>
      <c r="AD62" s="20"/>
      <c r="AE62" s="3"/>
      <c r="AF62" s="3"/>
      <c r="AG62" s="19"/>
      <c r="AH62" s="19"/>
      <c r="AI62" s="14"/>
      <c r="AJ62" s="13"/>
      <c r="AK62" s="14"/>
      <c r="AL62" s="14"/>
      <c r="AM62" s="172"/>
      <c r="AN62" s="19"/>
      <c r="AO62" s="14"/>
      <c r="AP62" s="2"/>
      <c r="AQ62" s="2"/>
      <c r="AR62" s="2"/>
      <c r="AS62" s="1"/>
      <c r="AT62" s="40"/>
    </row>
    <row r="63" spans="1:46" x14ac:dyDescent="0.25">
      <c r="U63" s="13"/>
      <c r="V63" s="9"/>
      <c r="W63" s="21"/>
      <c r="X63" s="19"/>
      <c r="Y63" s="19"/>
      <c r="Z63" s="3"/>
      <c r="AA63" s="3"/>
      <c r="AB63" s="21"/>
      <c r="AC63" s="20"/>
      <c r="AD63" s="20"/>
      <c r="AE63" s="3"/>
      <c r="AF63" s="3"/>
      <c r="AG63" s="19"/>
      <c r="AH63" s="19"/>
      <c r="AI63" s="14"/>
      <c r="AJ63" s="13"/>
      <c r="AK63" s="14"/>
      <c r="AL63" s="14"/>
      <c r="AM63" s="2"/>
      <c r="AN63" s="19"/>
      <c r="AO63" s="14"/>
      <c r="AP63" s="2"/>
      <c r="AQ63" s="2"/>
      <c r="AR63" s="2"/>
      <c r="AS63" s="1"/>
      <c r="AT63" s="40"/>
    </row>
    <row r="64" spans="1:46" x14ac:dyDescent="0.25">
      <c r="U64" s="13"/>
      <c r="V64" s="9"/>
      <c r="W64" s="21"/>
      <c r="X64" s="19"/>
      <c r="Y64" s="19"/>
      <c r="Z64" s="3"/>
      <c r="AA64" s="3"/>
      <c r="AB64" s="21"/>
      <c r="AC64" s="20"/>
      <c r="AD64" s="20"/>
      <c r="AE64" s="3"/>
      <c r="AF64" s="3"/>
      <c r="AG64" s="19"/>
      <c r="AH64" s="19"/>
      <c r="AI64" s="14"/>
      <c r="AJ64" s="13"/>
      <c r="AK64" s="14"/>
      <c r="AL64" s="14"/>
      <c r="AM64" s="2"/>
      <c r="AN64" s="19"/>
      <c r="AO64" s="14"/>
      <c r="AP64" s="2"/>
      <c r="AQ64" s="2"/>
      <c r="AR64" s="2"/>
      <c r="AS64" s="1"/>
      <c r="AT64" s="40"/>
    </row>
    <row r="65" spans="21:46" x14ac:dyDescent="0.25">
      <c r="U65" s="13"/>
      <c r="V65" s="9"/>
      <c r="W65" s="21"/>
      <c r="X65" s="19"/>
      <c r="Y65" s="19"/>
      <c r="Z65" s="3"/>
      <c r="AA65" s="3"/>
      <c r="AB65" s="21"/>
      <c r="AC65" s="20"/>
      <c r="AD65" s="20"/>
      <c r="AE65" s="3"/>
      <c r="AF65" s="3"/>
      <c r="AG65" s="19"/>
      <c r="AH65" s="19"/>
      <c r="AI65" s="14"/>
      <c r="AJ65" s="13"/>
      <c r="AK65" s="14"/>
      <c r="AL65" s="14"/>
      <c r="AM65" s="22"/>
      <c r="AN65" s="19"/>
      <c r="AO65" s="14"/>
      <c r="AP65" s="2"/>
      <c r="AQ65" s="2"/>
      <c r="AR65" s="2"/>
      <c r="AS65" s="1"/>
      <c r="AT65" s="40"/>
    </row>
    <row r="66" spans="21:46" x14ac:dyDescent="0.25">
      <c r="U66" s="13"/>
      <c r="V66" s="9"/>
      <c r="W66" s="21"/>
      <c r="X66" s="19"/>
      <c r="Y66" s="19"/>
      <c r="Z66" s="3"/>
      <c r="AA66" s="3"/>
      <c r="AB66" s="21"/>
      <c r="AC66" s="20"/>
      <c r="AD66" s="20"/>
      <c r="AE66" s="3"/>
      <c r="AF66" s="3"/>
      <c r="AG66" s="19"/>
      <c r="AH66" s="19"/>
      <c r="AI66" s="14"/>
      <c r="AJ66" s="13"/>
      <c r="AK66" s="14"/>
      <c r="AL66" s="14"/>
      <c r="AM66" s="22"/>
      <c r="AN66" s="19"/>
      <c r="AO66" s="14"/>
      <c r="AP66" s="2"/>
      <c r="AQ66" s="2"/>
      <c r="AR66" s="2"/>
      <c r="AS66" s="1"/>
      <c r="AT66" s="40"/>
    </row>
    <row r="67" spans="21:46" x14ac:dyDescent="0.25">
      <c r="U67" s="13"/>
      <c r="V67" s="9"/>
      <c r="W67" s="21"/>
      <c r="X67" s="19"/>
      <c r="Y67" s="19"/>
      <c r="Z67" s="3"/>
      <c r="AA67" s="3"/>
      <c r="AB67" s="21"/>
      <c r="AC67" s="20"/>
      <c r="AD67" s="20"/>
      <c r="AE67" s="3"/>
      <c r="AF67" s="3"/>
      <c r="AG67" s="19"/>
      <c r="AH67" s="19"/>
      <c r="AI67" s="14"/>
      <c r="AJ67" s="13"/>
      <c r="AK67" s="14"/>
      <c r="AL67" s="14"/>
      <c r="AM67" s="22"/>
      <c r="AN67" s="19"/>
      <c r="AO67" s="14"/>
      <c r="AP67" s="2"/>
      <c r="AQ67" s="2"/>
      <c r="AR67" s="2"/>
      <c r="AS67" s="1"/>
      <c r="AT67" s="40"/>
    </row>
    <row r="68" spans="21:46" x14ac:dyDescent="0.25">
      <c r="U68" s="13"/>
      <c r="V68" s="9"/>
      <c r="W68" s="21"/>
      <c r="X68" s="19"/>
      <c r="Y68" s="19"/>
      <c r="Z68" s="3"/>
      <c r="AA68" s="3"/>
      <c r="AB68" s="21"/>
      <c r="AC68" s="20"/>
      <c r="AD68" s="20"/>
      <c r="AE68" s="3"/>
      <c r="AF68" s="3"/>
      <c r="AG68" s="19"/>
      <c r="AH68" s="19"/>
      <c r="AI68" s="14"/>
      <c r="AJ68" s="13"/>
      <c r="AK68" s="14"/>
      <c r="AL68" s="14"/>
      <c r="AM68" s="22"/>
      <c r="AN68" s="19"/>
      <c r="AO68" s="14"/>
      <c r="AP68" s="2"/>
      <c r="AQ68" s="2"/>
      <c r="AR68" s="2"/>
      <c r="AS68" s="1"/>
      <c r="AT68" s="40"/>
    </row>
    <row r="69" spans="21:46" x14ac:dyDescent="0.25">
      <c r="U69" s="13"/>
      <c r="V69" s="9"/>
      <c r="W69" s="21"/>
      <c r="X69" s="19"/>
      <c r="Y69" s="19"/>
      <c r="Z69" s="3"/>
      <c r="AA69" s="3"/>
      <c r="AB69" s="21"/>
      <c r="AC69" s="20"/>
      <c r="AD69" s="20"/>
      <c r="AE69" s="3"/>
      <c r="AF69" s="3"/>
      <c r="AG69" s="19"/>
      <c r="AH69" s="19"/>
      <c r="AI69" s="14"/>
      <c r="AJ69" s="13"/>
      <c r="AK69" s="14"/>
      <c r="AL69" s="14"/>
      <c r="AM69" s="22"/>
      <c r="AN69" s="19"/>
      <c r="AO69" s="14"/>
      <c r="AP69" s="2"/>
      <c r="AQ69" s="2"/>
      <c r="AR69" s="2"/>
      <c r="AS69" s="1"/>
      <c r="AT69" s="40"/>
    </row>
    <row r="70" spans="21:46" x14ac:dyDescent="0.25">
      <c r="U70" s="13"/>
      <c r="V70" s="9"/>
      <c r="W70" s="21"/>
      <c r="X70" s="19"/>
      <c r="Y70" s="19"/>
      <c r="Z70" s="3"/>
      <c r="AA70" s="3"/>
      <c r="AB70" s="21"/>
      <c r="AC70" s="20"/>
      <c r="AD70" s="20"/>
      <c r="AE70" s="3"/>
      <c r="AF70" s="3"/>
      <c r="AG70" s="19"/>
      <c r="AH70" s="19"/>
      <c r="AI70" s="14"/>
      <c r="AJ70" s="13"/>
      <c r="AK70" s="14"/>
      <c r="AL70" s="14"/>
      <c r="AM70" s="22"/>
      <c r="AN70" s="19"/>
      <c r="AO70" s="14"/>
      <c r="AP70" s="2"/>
      <c r="AQ70" s="2"/>
      <c r="AR70" s="2"/>
      <c r="AS70" s="1"/>
      <c r="AT70" s="40"/>
    </row>
    <row r="71" spans="21:46" x14ac:dyDescent="0.25">
      <c r="U71" s="13"/>
      <c r="V71" s="9"/>
      <c r="W71" s="21"/>
      <c r="X71" s="19"/>
      <c r="Y71" s="19"/>
      <c r="Z71" s="3"/>
      <c r="AA71" s="3"/>
      <c r="AB71" s="21"/>
      <c r="AC71" s="20"/>
      <c r="AD71" s="20"/>
      <c r="AE71" s="3"/>
      <c r="AF71" s="3"/>
      <c r="AG71" s="19"/>
      <c r="AH71" s="19"/>
      <c r="AI71" s="14"/>
      <c r="AJ71" s="13"/>
      <c r="AK71" s="14"/>
      <c r="AL71" s="14"/>
      <c r="AM71" s="22"/>
      <c r="AN71" s="19"/>
      <c r="AO71" s="14"/>
      <c r="AP71" s="2"/>
      <c r="AQ71" s="2"/>
      <c r="AR71" s="2"/>
      <c r="AS71" s="1"/>
      <c r="AT71" s="40"/>
    </row>
    <row r="72" spans="21:46" x14ac:dyDescent="0.25">
      <c r="U72" s="13"/>
      <c r="V72" s="9"/>
      <c r="W72" s="21"/>
      <c r="X72" s="19"/>
      <c r="Y72" s="19"/>
      <c r="Z72" s="3"/>
      <c r="AA72" s="3"/>
      <c r="AB72" s="21"/>
      <c r="AC72" s="20"/>
      <c r="AD72" s="20"/>
      <c r="AE72" s="3"/>
      <c r="AF72" s="3"/>
      <c r="AG72" s="19"/>
      <c r="AH72" s="19"/>
      <c r="AI72" s="14"/>
      <c r="AJ72" s="13"/>
      <c r="AK72" s="14"/>
      <c r="AL72" s="14"/>
      <c r="AM72" s="22"/>
      <c r="AN72" s="19"/>
      <c r="AO72" s="14"/>
      <c r="AP72" s="2"/>
      <c r="AQ72" s="2"/>
      <c r="AR72" s="2"/>
      <c r="AS72" s="1"/>
      <c r="AT72" s="40"/>
    </row>
    <row r="73" spans="21:46" x14ac:dyDescent="0.25">
      <c r="U73" s="13"/>
      <c r="V73" s="9"/>
      <c r="W73" s="21"/>
      <c r="X73" s="19"/>
      <c r="Y73" s="19"/>
      <c r="Z73" s="3"/>
      <c r="AA73" s="3"/>
      <c r="AB73" s="21"/>
      <c r="AC73" s="20"/>
      <c r="AD73" s="20"/>
      <c r="AE73" s="3"/>
      <c r="AF73" s="3"/>
      <c r="AG73" s="19"/>
      <c r="AH73" s="19"/>
      <c r="AI73" s="14"/>
      <c r="AJ73" s="13"/>
      <c r="AK73" s="14"/>
      <c r="AL73" s="14"/>
      <c r="AM73" s="22"/>
      <c r="AN73" s="19"/>
      <c r="AO73" s="14"/>
      <c r="AP73" s="2"/>
      <c r="AQ73" s="2"/>
      <c r="AR73" s="2"/>
      <c r="AS73" s="1"/>
      <c r="AT73" s="40"/>
    </row>
    <row r="74" spans="21:46" x14ac:dyDescent="0.25">
      <c r="U74" s="13"/>
      <c r="V74" s="9"/>
      <c r="W74" s="21"/>
      <c r="X74" s="19"/>
      <c r="Y74" s="19"/>
      <c r="Z74" s="3"/>
      <c r="AA74" s="3"/>
      <c r="AB74" s="21"/>
      <c r="AC74" s="20"/>
      <c r="AD74" s="20"/>
      <c r="AE74" s="3"/>
      <c r="AF74" s="3"/>
      <c r="AG74" s="19"/>
      <c r="AH74" s="19"/>
      <c r="AI74" s="14"/>
      <c r="AJ74" s="13"/>
      <c r="AK74" s="14"/>
      <c r="AL74" s="14"/>
      <c r="AM74" s="22"/>
      <c r="AN74" s="19"/>
      <c r="AO74" s="14"/>
      <c r="AP74" s="2"/>
      <c r="AQ74" s="2"/>
      <c r="AR74" s="2"/>
      <c r="AS74" s="1"/>
      <c r="AT74" s="40"/>
    </row>
    <row r="75" spans="21:46" x14ac:dyDescent="0.25">
      <c r="U75" s="13"/>
      <c r="V75" s="9"/>
      <c r="W75" s="21"/>
      <c r="X75" s="19"/>
      <c r="Y75" s="19"/>
      <c r="Z75" s="3"/>
      <c r="AA75" s="3"/>
      <c r="AB75" s="21"/>
      <c r="AC75" s="20"/>
      <c r="AD75" s="20"/>
      <c r="AE75" s="3"/>
      <c r="AF75" s="3"/>
      <c r="AG75" s="19"/>
      <c r="AH75" s="19"/>
      <c r="AI75" s="14"/>
      <c r="AJ75" s="13"/>
      <c r="AK75" s="14"/>
      <c r="AL75" s="14"/>
      <c r="AM75" s="22"/>
      <c r="AN75" s="19"/>
      <c r="AO75" s="14"/>
      <c r="AP75" s="2"/>
      <c r="AQ75" s="2"/>
      <c r="AR75" s="2"/>
      <c r="AS75" s="1"/>
      <c r="AT75" s="40"/>
    </row>
    <row r="76" spans="21:46" x14ac:dyDescent="0.25">
      <c r="U76" s="13"/>
      <c r="V76" s="9"/>
      <c r="W76" s="21"/>
      <c r="X76" s="19"/>
      <c r="Y76" s="19"/>
      <c r="Z76" s="3"/>
      <c r="AA76" s="3"/>
      <c r="AB76" s="21"/>
      <c r="AC76" s="20"/>
      <c r="AD76" s="20"/>
      <c r="AE76" s="3"/>
      <c r="AF76" s="3"/>
      <c r="AG76" s="19"/>
      <c r="AH76" s="19"/>
      <c r="AI76" s="14"/>
      <c r="AJ76" s="13"/>
      <c r="AK76" s="14"/>
      <c r="AL76" s="14"/>
      <c r="AM76" s="193"/>
      <c r="AN76" s="193"/>
      <c r="AO76" s="14"/>
      <c r="AP76" s="2"/>
      <c r="AQ76" s="2"/>
      <c r="AR76" s="2"/>
      <c r="AS76" s="1"/>
      <c r="AT76" s="40"/>
    </row>
    <row r="77" spans="21:46" x14ac:dyDescent="0.25">
      <c r="U77" s="13"/>
      <c r="V77" s="9"/>
      <c r="W77" s="21"/>
      <c r="X77" s="19"/>
      <c r="Y77" s="19"/>
      <c r="Z77" s="3"/>
      <c r="AA77" s="3"/>
      <c r="AB77" s="21"/>
      <c r="AC77" s="20"/>
      <c r="AD77" s="20"/>
      <c r="AE77" s="3"/>
      <c r="AF77" s="3"/>
      <c r="AG77" s="19"/>
      <c r="AH77" s="19"/>
      <c r="AI77" s="14"/>
      <c r="AJ77" s="13"/>
      <c r="AK77" s="14"/>
      <c r="AL77" s="14"/>
      <c r="AM77" s="246"/>
      <c r="AN77" s="5"/>
      <c r="AO77" s="11"/>
      <c r="AP77" s="193"/>
      <c r="AQ77" s="2"/>
      <c r="AR77" s="2"/>
      <c r="AS77" s="1"/>
      <c r="AT77" s="40"/>
    </row>
    <row r="78" spans="21:46" x14ac:dyDescent="0.25">
      <c r="U78" s="13"/>
      <c r="V78" s="9"/>
      <c r="W78" s="21"/>
      <c r="X78" s="19"/>
      <c r="Y78" s="19"/>
      <c r="Z78" s="3"/>
      <c r="AA78" s="3"/>
      <c r="AB78" s="21"/>
      <c r="AC78" s="20"/>
      <c r="AD78" s="20"/>
      <c r="AE78" s="3"/>
      <c r="AF78" s="3"/>
      <c r="AG78" s="19"/>
      <c r="AH78" s="19"/>
      <c r="AI78" s="14"/>
      <c r="AJ78" s="13"/>
      <c r="AK78" s="14"/>
      <c r="AL78" s="14"/>
      <c r="AM78" s="247"/>
      <c r="AN78" s="142"/>
      <c r="AO78" s="5"/>
      <c r="AP78" s="2"/>
      <c r="AQ78" s="2"/>
      <c r="AR78" s="2"/>
      <c r="AS78" s="1"/>
      <c r="AT78" s="40"/>
    </row>
    <row r="79" spans="21:46" x14ac:dyDescent="0.25">
      <c r="U79" s="13"/>
      <c r="V79" s="9"/>
      <c r="W79" s="21"/>
      <c r="X79" s="19"/>
      <c r="Y79" s="19"/>
      <c r="Z79" s="3"/>
      <c r="AA79" s="3"/>
      <c r="AB79" s="21"/>
      <c r="AC79" s="20"/>
      <c r="AD79" s="20"/>
      <c r="AE79" s="3"/>
      <c r="AF79" s="3"/>
      <c r="AG79" s="19"/>
      <c r="AH79" s="19"/>
      <c r="AI79" s="14"/>
      <c r="AJ79" s="13"/>
      <c r="AK79" s="14"/>
      <c r="AL79" s="14"/>
      <c r="AM79" s="247"/>
      <c r="AN79" s="142"/>
      <c r="AO79" s="193"/>
      <c r="AP79" s="2"/>
      <c r="AQ79" s="2"/>
      <c r="AR79" s="2"/>
      <c r="AS79" s="1"/>
      <c r="AT79" s="40"/>
    </row>
    <row r="80" spans="21:46" x14ac:dyDescent="0.25">
      <c r="U80" s="13"/>
      <c r="V80" s="9"/>
      <c r="W80" s="21"/>
      <c r="X80" s="19"/>
      <c r="Y80" s="19"/>
      <c r="Z80" s="3"/>
      <c r="AA80" s="3"/>
      <c r="AB80" s="21"/>
      <c r="AC80" s="20"/>
      <c r="AD80" s="20"/>
      <c r="AE80" s="3"/>
      <c r="AF80" s="3"/>
      <c r="AG80" s="19"/>
      <c r="AH80" s="19"/>
      <c r="AI80" s="14"/>
      <c r="AJ80" s="13"/>
      <c r="AK80" s="14"/>
      <c r="AL80" s="14"/>
      <c r="AM80" s="22"/>
      <c r="AN80" s="19"/>
      <c r="AO80" s="193"/>
      <c r="AP80" s="2"/>
      <c r="AQ80" s="2"/>
      <c r="AR80" s="2"/>
      <c r="AS80" s="1"/>
      <c r="AT80" s="40"/>
    </row>
    <row r="81" spans="21:46" x14ac:dyDescent="0.25">
      <c r="U81" s="13"/>
      <c r="V81" s="9"/>
      <c r="W81" s="21"/>
      <c r="X81" s="19"/>
      <c r="Y81" s="19"/>
      <c r="Z81" s="3"/>
      <c r="AA81" s="3"/>
      <c r="AB81" s="21"/>
      <c r="AC81" s="20"/>
      <c r="AD81" s="20"/>
      <c r="AE81" s="3"/>
      <c r="AF81" s="3"/>
      <c r="AG81" s="19"/>
      <c r="AH81" s="19"/>
      <c r="AI81" s="14"/>
      <c r="AJ81" s="13"/>
      <c r="AK81" s="14"/>
      <c r="AL81" s="14"/>
      <c r="AM81" s="22"/>
      <c r="AN81" s="19"/>
      <c r="AO81" s="14"/>
      <c r="AP81" s="2"/>
      <c r="AQ81" s="2"/>
      <c r="AR81" s="2"/>
      <c r="AS81" s="1"/>
      <c r="AT81" s="40"/>
    </row>
    <row r="82" spans="21:46" x14ac:dyDescent="0.25">
      <c r="U82" s="13"/>
      <c r="V82" s="9"/>
      <c r="W82" s="21"/>
      <c r="X82" s="19"/>
      <c r="Y82" s="19"/>
      <c r="Z82" s="3"/>
      <c r="AA82" s="3"/>
      <c r="AB82" s="21"/>
      <c r="AC82" s="20"/>
      <c r="AD82" s="20"/>
      <c r="AE82" s="3"/>
      <c r="AF82" s="3"/>
      <c r="AG82" s="19"/>
      <c r="AH82" s="19"/>
      <c r="AI82" s="14"/>
      <c r="AJ82" s="13"/>
      <c r="AK82" s="14"/>
      <c r="AL82" s="14"/>
      <c r="AM82" s="22"/>
      <c r="AN82" s="19"/>
      <c r="AO82" s="14"/>
      <c r="AP82" s="2"/>
      <c r="AQ82" s="2"/>
      <c r="AR82" s="2"/>
      <c r="AS82" s="1"/>
    </row>
    <row r="83" spans="21:46" x14ac:dyDescent="0.25">
      <c r="U83" s="13"/>
      <c r="V83" s="9"/>
      <c r="W83" s="21"/>
      <c r="X83" s="19"/>
      <c r="Y83" s="19"/>
      <c r="Z83" s="3"/>
      <c r="AA83" s="3"/>
      <c r="AB83" s="21"/>
      <c r="AC83" s="20"/>
      <c r="AD83" s="20"/>
      <c r="AE83" s="3"/>
      <c r="AF83" s="3"/>
      <c r="AG83" s="19"/>
      <c r="AH83" s="19"/>
      <c r="AI83" s="14"/>
      <c r="AJ83" s="13"/>
      <c r="AK83" s="14"/>
      <c r="AL83" s="14"/>
      <c r="AM83" s="22"/>
      <c r="AN83" s="19"/>
      <c r="AO83" s="14"/>
      <c r="AP83" s="2"/>
      <c r="AQ83" s="2"/>
      <c r="AR83" s="2"/>
      <c r="AS83" s="1"/>
    </row>
    <row r="84" spans="21:46" x14ac:dyDescent="0.25">
      <c r="U84" s="13"/>
      <c r="V84" s="9"/>
      <c r="W84" s="21"/>
      <c r="X84" s="19"/>
      <c r="Y84" s="19"/>
      <c r="Z84" s="3"/>
      <c r="AA84" s="3"/>
      <c r="AB84" s="21"/>
      <c r="AC84" s="20"/>
      <c r="AD84" s="20"/>
      <c r="AE84" s="3"/>
      <c r="AF84" s="3"/>
      <c r="AG84" s="19"/>
      <c r="AH84" s="19"/>
      <c r="AI84" s="14"/>
      <c r="AJ84" s="13"/>
      <c r="AK84" s="14"/>
      <c r="AL84" s="14"/>
      <c r="AM84" s="22"/>
      <c r="AN84" s="19"/>
      <c r="AO84" s="14"/>
      <c r="AP84" s="2"/>
      <c r="AQ84" s="2"/>
      <c r="AR84" s="2"/>
      <c r="AS84" s="1"/>
    </row>
    <row r="85" spans="21:46" x14ac:dyDescent="0.25">
      <c r="U85" s="13"/>
      <c r="V85" s="9"/>
      <c r="W85" s="21"/>
      <c r="X85" s="19"/>
      <c r="Y85" s="19"/>
      <c r="Z85" s="3"/>
      <c r="AA85" s="3"/>
      <c r="AB85" s="21"/>
      <c r="AC85" s="20"/>
      <c r="AD85" s="20"/>
      <c r="AE85" s="3"/>
      <c r="AF85" s="3"/>
      <c r="AG85" s="19"/>
      <c r="AH85" s="19"/>
      <c r="AI85" s="14"/>
      <c r="AJ85" s="13"/>
      <c r="AK85" s="14"/>
      <c r="AL85" s="14"/>
      <c r="AM85" s="22"/>
      <c r="AN85" s="19"/>
      <c r="AO85" s="14"/>
      <c r="AP85" s="2"/>
      <c r="AQ85" s="2"/>
      <c r="AR85" s="2"/>
      <c r="AS85" s="1"/>
    </row>
    <row r="86" spans="21:46" x14ac:dyDescent="0.25">
      <c r="U86" s="13"/>
      <c r="V86" s="9"/>
      <c r="W86" s="21"/>
      <c r="X86" s="19"/>
      <c r="Y86" s="19"/>
      <c r="Z86" s="3"/>
      <c r="AA86" s="3"/>
      <c r="AB86" s="21"/>
      <c r="AC86" s="20"/>
      <c r="AD86" s="20"/>
      <c r="AE86" s="3"/>
      <c r="AF86" s="3"/>
      <c r="AG86" s="19"/>
      <c r="AH86" s="19"/>
      <c r="AI86" s="14"/>
      <c r="AJ86" s="13"/>
      <c r="AK86" s="14"/>
      <c r="AL86" s="14"/>
      <c r="AM86" s="22"/>
      <c r="AN86" s="19"/>
      <c r="AO86" s="14"/>
      <c r="AP86" s="2"/>
      <c r="AQ86" s="2"/>
      <c r="AR86" s="2"/>
      <c r="AS86" s="1"/>
    </row>
    <row r="87" spans="21:46" x14ac:dyDescent="0.25">
      <c r="U87" s="13"/>
      <c r="V87" s="9"/>
      <c r="W87" s="21"/>
      <c r="X87" s="19"/>
      <c r="Y87" s="19"/>
      <c r="Z87" s="3"/>
      <c r="AA87" s="3"/>
      <c r="AB87" s="21"/>
      <c r="AC87" s="20"/>
      <c r="AD87" s="20"/>
      <c r="AE87" s="3"/>
      <c r="AF87" s="3"/>
      <c r="AG87" s="19"/>
      <c r="AH87" s="19"/>
      <c r="AI87" s="14"/>
      <c r="AJ87" s="13"/>
      <c r="AK87" s="14"/>
      <c r="AL87" s="14"/>
      <c r="AM87" s="22"/>
      <c r="AN87" s="19"/>
      <c r="AO87" s="14"/>
      <c r="AP87" s="2"/>
      <c r="AQ87" s="2"/>
      <c r="AR87" s="2"/>
      <c r="AS87" s="1"/>
    </row>
    <row r="88" spans="21:46" x14ac:dyDescent="0.25">
      <c r="U88" s="13"/>
      <c r="V88" s="9"/>
      <c r="W88" s="21"/>
      <c r="X88" s="19"/>
      <c r="Y88" s="19"/>
      <c r="Z88" s="3"/>
      <c r="AA88" s="3"/>
      <c r="AB88" s="21"/>
      <c r="AC88" s="20"/>
      <c r="AD88" s="20"/>
      <c r="AE88" s="3"/>
      <c r="AF88" s="3"/>
      <c r="AG88" s="19"/>
      <c r="AH88" s="19"/>
      <c r="AI88" s="14"/>
      <c r="AJ88" s="13"/>
      <c r="AK88" s="14"/>
      <c r="AL88" s="14"/>
      <c r="AM88" s="22"/>
      <c r="AN88" s="19"/>
      <c r="AO88" s="14"/>
      <c r="AP88" s="2"/>
      <c r="AQ88" s="2"/>
      <c r="AR88" s="2"/>
      <c r="AS88" s="1"/>
    </row>
    <row r="89" spans="21:46" x14ac:dyDescent="0.25">
      <c r="U89" s="13"/>
      <c r="V89" s="9"/>
      <c r="W89" s="21"/>
      <c r="X89" s="19"/>
      <c r="Y89" s="19"/>
      <c r="Z89" s="3"/>
      <c r="AA89" s="3"/>
      <c r="AB89" s="21"/>
      <c r="AC89" s="20"/>
      <c r="AD89" s="20"/>
      <c r="AE89" s="3"/>
      <c r="AF89" s="3"/>
      <c r="AG89" s="19"/>
      <c r="AH89" s="19"/>
      <c r="AI89" s="14"/>
      <c r="AJ89" s="13"/>
      <c r="AK89" s="14"/>
      <c r="AL89" s="14"/>
      <c r="AM89" s="22"/>
      <c r="AN89" s="19"/>
      <c r="AO89" s="14"/>
      <c r="AP89" s="2"/>
      <c r="AQ89" s="2"/>
      <c r="AR89" s="2"/>
      <c r="AS89" s="1"/>
    </row>
    <row r="90" spans="21:46" x14ac:dyDescent="0.25">
      <c r="U90" s="13"/>
      <c r="V90" s="9"/>
      <c r="W90" s="21"/>
      <c r="X90" s="19"/>
      <c r="Y90" s="19"/>
      <c r="Z90" s="3"/>
      <c r="AA90" s="3"/>
      <c r="AB90" s="21"/>
      <c r="AC90" s="20"/>
      <c r="AD90" s="20"/>
      <c r="AE90" s="3"/>
      <c r="AF90" s="3"/>
      <c r="AG90" s="19"/>
      <c r="AH90" s="19"/>
      <c r="AI90" s="14"/>
      <c r="AJ90" s="13"/>
      <c r="AK90" s="14"/>
      <c r="AL90" s="14"/>
      <c r="AM90" s="22"/>
      <c r="AN90" s="19"/>
      <c r="AO90" s="14"/>
      <c r="AP90" s="2"/>
      <c r="AQ90" s="2"/>
      <c r="AR90" s="2"/>
      <c r="AS90" s="1"/>
    </row>
    <row r="91" spans="21:46" x14ac:dyDescent="0.25">
      <c r="U91" s="13"/>
      <c r="V91" s="9"/>
      <c r="W91" s="21"/>
      <c r="X91" s="19"/>
      <c r="Y91" s="19"/>
      <c r="Z91" s="3"/>
      <c r="AA91" s="3"/>
      <c r="AB91" s="21"/>
      <c r="AC91" s="20"/>
      <c r="AD91" s="20"/>
      <c r="AE91" s="3"/>
      <c r="AF91" s="3"/>
      <c r="AG91" s="19"/>
      <c r="AH91" s="19"/>
      <c r="AI91" s="14"/>
      <c r="AJ91" s="13"/>
      <c r="AK91" s="14"/>
      <c r="AL91" s="14"/>
      <c r="AM91" s="22"/>
      <c r="AN91" s="19"/>
      <c r="AO91" s="14"/>
      <c r="AP91" s="2"/>
      <c r="AQ91" s="2"/>
      <c r="AR91" s="2"/>
      <c r="AS91" s="1"/>
    </row>
    <row r="92" spans="21:46" x14ac:dyDescent="0.25">
      <c r="U92" s="13"/>
      <c r="V92" s="9"/>
      <c r="W92" s="21"/>
      <c r="X92" s="19"/>
      <c r="Y92" s="19"/>
      <c r="Z92" s="3"/>
      <c r="AA92" s="3"/>
      <c r="AB92" s="21"/>
      <c r="AC92" s="20"/>
      <c r="AD92" s="20"/>
      <c r="AE92" s="3"/>
      <c r="AF92" s="3"/>
      <c r="AG92" s="19"/>
      <c r="AH92" s="19"/>
      <c r="AI92" s="14"/>
      <c r="AJ92" s="13"/>
      <c r="AK92" s="14"/>
      <c r="AL92" s="14"/>
      <c r="AM92" s="22"/>
      <c r="AN92" s="19"/>
      <c r="AO92" s="14"/>
      <c r="AP92" s="2"/>
      <c r="AQ92" s="2"/>
      <c r="AR92" s="2"/>
      <c r="AS92" s="1"/>
    </row>
    <row r="93" spans="21:46" x14ac:dyDescent="0.25">
      <c r="U93" s="13"/>
      <c r="V93" s="9"/>
      <c r="W93" s="21"/>
      <c r="X93" s="19"/>
      <c r="Y93" s="19"/>
      <c r="Z93" s="3"/>
      <c r="AA93" s="3"/>
      <c r="AB93" s="21"/>
      <c r="AC93" s="20"/>
      <c r="AD93" s="20"/>
      <c r="AE93" s="3"/>
      <c r="AF93" s="3"/>
      <c r="AG93" s="19"/>
      <c r="AH93" s="19"/>
      <c r="AI93" s="14"/>
      <c r="AJ93" s="13"/>
      <c r="AK93" s="14"/>
      <c r="AL93" s="14"/>
      <c r="AM93" s="22"/>
      <c r="AN93" s="19"/>
      <c r="AO93" s="14"/>
      <c r="AP93" s="2"/>
      <c r="AQ93" s="2"/>
      <c r="AR93" s="2"/>
      <c r="AS93" s="1"/>
    </row>
    <row r="94" spans="21:46" x14ac:dyDescent="0.25">
      <c r="U94" s="13"/>
      <c r="V94" s="9"/>
      <c r="W94" s="21"/>
      <c r="X94" s="19"/>
      <c r="Y94" s="19"/>
      <c r="Z94" s="3"/>
      <c r="AA94" s="3"/>
      <c r="AB94" s="21"/>
      <c r="AC94" s="20"/>
      <c r="AD94" s="20"/>
      <c r="AE94" s="3"/>
      <c r="AF94" s="3"/>
      <c r="AG94" s="19"/>
      <c r="AH94" s="19"/>
      <c r="AI94" s="14"/>
      <c r="AJ94" s="13"/>
      <c r="AK94" s="14"/>
      <c r="AL94" s="14"/>
      <c r="AM94" s="22"/>
      <c r="AN94" s="19"/>
      <c r="AO94" s="14"/>
      <c r="AP94" s="2"/>
      <c r="AQ94" s="2"/>
      <c r="AR94" s="2"/>
      <c r="AS94" s="1"/>
    </row>
    <row r="95" spans="21:46" x14ac:dyDescent="0.25">
      <c r="U95" s="13"/>
      <c r="V95" s="9"/>
      <c r="W95" s="21"/>
      <c r="X95" s="19"/>
      <c r="Y95" s="19"/>
      <c r="Z95" s="3"/>
      <c r="AA95" s="3"/>
      <c r="AB95" s="21"/>
      <c r="AC95" s="20"/>
      <c r="AD95" s="20"/>
      <c r="AE95" s="3"/>
      <c r="AF95" s="3"/>
      <c r="AG95" s="19"/>
      <c r="AH95" s="19"/>
      <c r="AI95" s="14"/>
      <c r="AJ95" s="13"/>
      <c r="AK95" s="14"/>
      <c r="AL95" s="14"/>
      <c r="AM95" s="22"/>
      <c r="AN95" s="19"/>
      <c r="AO95" s="14"/>
      <c r="AP95" s="2"/>
      <c r="AQ95" s="2"/>
      <c r="AR95" s="2"/>
      <c r="AS95" s="1"/>
    </row>
    <row r="96" spans="21:46" x14ac:dyDescent="0.25">
      <c r="U96" s="13"/>
      <c r="V96" s="9"/>
      <c r="W96" s="21"/>
      <c r="X96" s="19"/>
      <c r="Y96" s="19"/>
      <c r="Z96" s="3"/>
      <c r="AA96" s="3"/>
      <c r="AB96" s="21"/>
      <c r="AC96" s="20"/>
      <c r="AD96" s="20"/>
      <c r="AE96" s="3"/>
      <c r="AF96" s="3"/>
      <c r="AG96" s="19"/>
      <c r="AH96" s="19"/>
      <c r="AI96" s="14"/>
      <c r="AJ96" s="13"/>
      <c r="AK96" s="14"/>
      <c r="AL96" s="14"/>
      <c r="AM96" s="22"/>
      <c r="AN96" s="19"/>
      <c r="AO96" s="14"/>
      <c r="AP96" s="2"/>
      <c r="AQ96" s="2"/>
      <c r="AR96" s="2"/>
      <c r="AS96" s="1"/>
    </row>
    <row r="97" spans="21:45" x14ac:dyDescent="0.25">
      <c r="U97" s="13"/>
      <c r="V97" s="9"/>
      <c r="W97" s="21"/>
      <c r="X97" s="19"/>
      <c r="Y97" s="19"/>
      <c r="Z97" s="3"/>
      <c r="AA97" s="3"/>
      <c r="AB97" s="21"/>
      <c r="AC97" s="20"/>
      <c r="AD97" s="20"/>
      <c r="AE97" s="3"/>
      <c r="AF97" s="3"/>
      <c r="AG97" s="19"/>
      <c r="AH97" s="19"/>
      <c r="AI97" s="14"/>
      <c r="AJ97" s="13"/>
      <c r="AK97" s="14"/>
      <c r="AL97" s="14"/>
      <c r="AM97" s="22"/>
      <c r="AN97" s="19"/>
      <c r="AO97" s="14"/>
      <c r="AP97" s="2"/>
      <c r="AQ97" s="2"/>
      <c r="AR97" s="2"/>
      <c r="AS97" s="1"/>
    </row>
    <row r="98" spans="21:45" x14ac:dyDescent="0.25">
      <c r="U98" s="13"/>
      <c r="V98" s="9"/>
      <c r="W98" s="21"/>
      <c r="X98" s="19"/>
      <c r="Y98" s="19"/>
      <c r="Z98" s="3"/>
      <c r="AA98" s="3"/>
      <c r="AB98" s="21"/>
      <c r="AC98" s="20"/>
      <c r="AD98" s="20"/>
      <c r="AE98" s="3"/>
      <c r="AF98" s="3"/>
      <c r="AG98" s="19"/>
      <c r="AH98" s="19"/>
      <c r="AI98" s="14"/>
      <c r="AJ98" s="13"/>
      <c r="AK98" s="14"/>
      <c r="AL98" s="14"/>
      <c r="AM98" s="22"/>
      <c r="AN98" s="19"/>
      <c r="AO98" s="14"/>
      <c r="AP98" s="2"/>
      <c r="AQ98" s="2"/>
      <c r="AR98" s="2"/>
      <c r="AS98" s="1"/>
    </row>
    <row r="99" spans="21:45" x14ac:dyDescent="0.25">
      <c r="U99" s="13"/>
      <c r="V99" s="9"/>
      <c r="W99" s="21"/>
      <c r="X99" s="19"/>
      <c r="Y99" s="19"/>
      <c r="Z99" s="3"/>
      <c r="AA99" s="3"/>
      <c r="AB99" s="21"/>
      <c r="AC99" s="20"/>
      <c r="AD99" s="20"/>
      <c r="AE99" s="3"/>
      <c r="AF99" s="3"/>
      <c r="AG99" s="19"/>
      <c r="AH99" s="3"/>
      <c r="AI99" s="14"/>
      <c r="AJ99" s="18"/>
      <c r="AK99" s="17"/>
      <c r="AL99" s="14"/>
      <c r="AM99" s="16"/>
      <c r="AN99" s="15"/>
      <c r="AO99" s="14"/>
      <c r="AP99" s="2"/>
      <c r="AQ99" s="2"/>
      <c r="AR99" s="2"/>
      <c r="AS99" s="1"/>
    </row>
    <row r="100" spans="21:45" x14ac:dyDescent="0.25">
      <c r="U100" s="13"/>
      <c r="V100" s="9"/>
      <c r="W100" s="21"/>
      <c r="X100" s="19"/>
      <c r="Y100" s="19"/>
      <c r="Z100" s="3"/>
      <c r="AA100" s="3"/>
      <c r="AB100" s="21"/>
      <c r="AC100" s="20"/>
      <c r="AD100" s="20"/>
      <c r="AE100" s="3"/>
      <c r="AF100" s="3"/>
      <c r="AG100" s="19"/>
      <c r="AH100" s="15"/>
      <c r="AI100" s="14"/>
      <c r="AJ100" s="18"/>
      <c r="AK100" s="17"/>
      <c r="AL100" s="14"/>
      <c r="AM100" s="16"/>
      <c r="AN100" s="15"/>
      <c r="AO100" s="14"/>
      <c r="AP100" s="2"/>
      <c r="AQ100" s="2"/>
      <c r="AR100" s="2"/>
      <c r="AS100" s="1"/>
    </row>
    <row r="101" spans="21:45" x14ac:dyDescent="0.25">
      <c r="U101" s="13"/>
      <c r="V101" s="9"/>
      <c r="W101" s="21"/>
      <c r="X101" s="19"/>
      <c r="Y101" s="19"/>
      <c r="Z101" s="3"/>
      <c r="AA101" s="3"/>
      <c r="AB101" s="21"/>
      <c r="AC101" s="20"/>
      <c r="AD101" s="20"/>
      <c r="AE101" s="3"/>
      <c r="AF101" s="3"/>
      <c r="AG101" s="19"/>
      <c r="AH101" s="19"/>
      <c r="AI101" s="14"/>
      <c r="AJ101" s="18"/>
      <c r="AK101" s="17"/>
      <c r="AL101" s="14"/>
      <c r="AM101" s="16"/>
      <c r="AN101" s="15"/>
      <c r="AO101" s="14"/>
      <c r="AP101" s="2"/>
      <c r="AQ101" s="2"/>
      <c r="AR101" s="2"/>
      <c r="AS101" s="1"/>
    </row>
    <row r="102" spans="21:45" x14ac:dyDescent="0.25">
      <c r="U102" s="13"/>
      <c r="V102" s="9"/>
      <c r="W102" s="21"/>
      <c r="X102" s="19"/>
      <c r="Y102" s="19"/>
      <c r="Z102" s="3"/>
      <c r="AA102" s="3"/>
      <c r="AB102" s="21"/>
      <c r="AC102" s="20"/>
      <c r="AD102" s="20"/>
      <c r="AE102" s="3"/>
      <c r="AF102" s="3"/>
      <c r="AG102" s="19"/>
      <c r="AH102" s="19"/>
      <c r="AI102" s="14"/>
      <c r="AJ102" s="18"/>
      <c r="AK102" s="17"/>
      <c r="AL102" s="14"/>
      <c r="AM102" s="16"/>
      <c r="AN102" s="15"/>
      <c r="AO102" s="14"/>
      <c r="AP102" s="2"/>
      <c r="AQ102" s="2"/>
      <c r="AR102" s="2"/>
      <c r="AS102" s="1"/>
    </row>
    <row r="103" spans="21:45" x14ac:dyDescent="0.25">
      <c r="U103" s="13"/>
      <c r="V103" s="9"/>
      <c r="W103" s="21"/>
      <c r="X103" s="19"/>
      <c r="Y103" s="19"/>
      <c r="Z103" s="3"/>
      <c r="AA103" s="3"/>
      <c r="AB103" s="21"/>
      <c r="AC103" s="20"/>
      <c r="AD103" s="20"/>
      <c r="AE103" s="3"/>
      <c r="AF103" s="3"/>
      <c r="AG103" s="19"/>
      <c r="AH103" s="19"/>
      <c r="AI103" s="14"/>
      <c r="AJ103" s="18"/>
      <c r="AK103" s="17"/>
      <c r="AL103" s="14"/>
      <c r="AM103" s="16"/>
      <c r="AN103" s="15"/>
      <c r="AO103" s="14"/>
      <c r="AP103" s="2"/>
      <c r="AQ103" s="2"/>
      <c r="AR103" s="2"/>
      <c r="AS103" s="1"/>
    </row>
    <row r="104" spans="21:45" x14ac:dyDescent="0.25">
      <c r="U104" s="13"/>
      <c r="V104" s="9"/>
      <c r="W104" s="21"/>
      <c r="X104" s="19"/>
      <c r="Y104" s="19"/>
      <c r="Z104" s="3"/>
      <c r="AA104" s="3"/>
      <c r="AB104" s="21"/>
      <c r="AC104" s="20"/>
      <c r="AD104" s="20"/>
      <c r="AE104" s="4"/>
      <c r="AF104" s="3"/>
      <c r="AG104" s="19"/>
      <c r="AH104" s="19"/>
      <c r="AI104" s="14"/>
      <c r="AJ104" s="18"/>
      <c r="AK104" s="17"/>
      <c r="AL104" s="14"/>
      <c r="AM104" s="16"/>
      <c r="AN104" s="15"/>
      <c r="AO104" s="14"/>
      <c r="AP104" s="2"/>
      <c r="AQ104" s="2"/>
      <c r="AR104" s="2"/>
      <c r="AS104" s="1"/>
    </row>
    <row r="105" spans="21:45" x14ac:dyDescent="0.25">
      <c r="U105" s="13"/>
      <c r="V105" s="9"/>
      <c r="W105" s="21"/>
      <c r="X105" s="19"/>
      <c r="Y105" s="19"/>
      <c r="Z105" s="3"/>
      <c r="AA105" s="3"/>
      <c r="AB105" s="21"/>
      <c r="AC105" s="20"/>
      <c r="AD105" s="20"/>
      <c r="AE105" s="4"/>
      <c r="AF105" s="3"/>
      <c r="AG105" s="19"/>
      <c r="AH105" s="19"/>
      <c r="AI105" s="14"/>
      <c r="AJ105" s="18"/>
      <c r="AK105" s="17"/>
      <c r="AL105" s="14"/>
      <c r="AM105" s="16"/>
      <c r="AN105" s="15"/>
      <c r="AO105" s="14"/>
      <c r="AP105" s="2"/>
      <c r="AQ105" s="2"/>
      <c r="AR105" s="2"/>
      <c r="AS105" s="1"/>
    </row>
    <row r="106" spans="21:45" x14ac:dyDescent="0.25">
      <c r="U106" s="13"/>
      <c r="V106" s="9"/>
      <c r="W106" s="21"/>
      <c r="X106" s="19"/>
      <c r="Y106" s="19"/>
      <c r="Z106" s="3"/>
      <c r="AA106" s="3"/>
      <c r="AB106" s="21"/>
      <c r="AC106" s="20"/>
      <c r="AD106" s="20"/>
      <c r="AE106" s="3"/>
      <c r="AF106" s="3"/>
      <c r="AG106" s="19"/>
      <c r="AH106" s="19"/>
      <c r="AI106" s="14"/>
      <c r="AJ106" s="18"/>
      <c r="AK106" s="17"/>
      <c r="AL106" s="14"/>
      <c r="AM106" s="16"/>
      <c r="AN106" s="15"/>
      <c r="AO106" s="14"/>
      <c r="AP106" s="2"/>
      <c r="AQ106" s="2"/>
      <c r="AR106" s="2"/>
      <c r="AS106" s="1"/>
    </row>
    <row r="107" spans="21:45" x14ac:dyDescent="0.25">
      <c r="U107" s="13"/>
      <c r="V107" s="9"/>
      <c r="W107" s="21"/>
      <c r="X107" s="19"/>
      <c r="Y107" s="19"/>
      <c r="Z107" s="3"/>
      <c r="AA107" s="3"/>
      <c r="AB107" s="21"/>
      <c r="AC107" s="20"/>
      <c r="AD107" s="20"/>
      <c r="AE107" s="3"/>
      <c r="AF107" s="3"/>
      <c r="AG107" s="19"/>
      <c r="AH107" s="19"/>
      <c r="AI107" s="14"/>
      <c r="AJ107" s="18"/>
      <c r="AK107" s="17"/>
      <c r="AL107" s="14"/>
      <c r="AM107" s="16"/>
      <c r="AN107" s="15"/>
      <c r="AO107" s="14"/>
      <c r="AP107" s="2"/>
      <c r="AQ107" s="2"/>
      <c r="AR107" s="2"/>
      <c r="AS107" s="1"/>
    </row>
    <row r="108" spans="21:45" x14ac:dyDescent="0.25">
      <c r="U108" s="13"/>
      <c r="V108" s="9"/>
      <c r="W108" s="2"/>
      <c r="X108" s="2"/>
      <c r="Y108" s="2"/>
      <c r="Z108" s="12"/>
      <c r="AA108" s="11"/>
      <c r="AB108" s="5"/>
      <c r="AC108" s="10"/>
      <c r="AD108" s="2"/>
      <c r="AE108" s="4"/>
      <c r="AF108" s="3"/>
      <c r="AG108" s="2"/>
      <c r="AH108" s="2"/>
      <c r="AI108" s="2"/>
      <c r="AJ108" s="2"/>
      <c r="AK108" s="2"/>
      <c r="AL108" s="2"/>
      <c r="AM108" s="2"/>
      <c r="AN108" s="2"/>
      <c r="AO108" s="14"/>
      <c r="AP108" s="2"/>
      <c r="AQ108" s="2"/>
      <c r="AR108" s="2"/>
      <c r="AS108" s="1"/>
    </row>
    <row r="109" spans="21:45" x14ac:dyDescent="0.25">
      <c r="U109" s="2"/>
      <c r="V109" s="9"/>
      <c r="W109" s="2"/>
      <c r="X109" s="2"/>
      <c r="Y109" s="2"/>
      <c r="Z109" s="8"/>
      <c r="AA109" s="7"/>
      <c r="AB109" s="6"/>
      <c r="AC109" s="5"/>
      <c r="AD109" s="2"/>
      <c r="AE109" s="4"/>
      <c r="AF109" s="3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1"/>
    </row>
    <row r="110" spans="21:45" x14ac:dyDescent="0.25"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1"/>
    </row>
    <row r="111" spans="21:45" x14ac:dyDescent="0.25"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1"/>
    </row>
    <row r="112" spans="21:45" x14ac:dyDescent="0.25"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1"/>
    </row>
    <row r="113" spans="21:45" x14ac:dyDescent="0.25"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1"/>
    </row>
    <row r="114" spans="21:45" x14ac:dyDescent="0.25"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1"/>
    </row>
    <row r="115" spans="21:45" x14ac:dyDescent="0.25"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1"/>
    </row>
    <row r="116" spans="21:45" x14ac:dyDescent="0.25"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1"/>
    </row>
    <row r="117" spans="21:45" x14ac:dyDescent="0.25"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1"/>
    </row>
    <row r="118" spans="21:45" x14ac:dyDescent="0.25"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1"/>
    </row>
    <row r="119" spans="21:45" x14ac:dyDescent="0.25">
      <c r="U119" s="1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1"/>
    </row>
    <row r="120" spans="21:45" x14ac:dyDescent="0.25"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2"/>
      <c r="AP120" s="2"/>
      <c r="AQ120" s="2"/>
      <c r="AR120" s="2"/>
      <c r="AS120" s="1"/>
    </row>
    <row r="121" spans="21:45" x14ac:dyDescent="0.25"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21:45" x14ac:dyDescent="0.25"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21:45" x14ac:dyDescent="0.25">
      <c r="AO123" s="1"/>
      <c r="AP123" s="1"/>
      <c r="AQ123" s="1"/>
      <c r="AR123" s="1"/>
      <c r="AS123" s="1"/>
    </row>
    <row r="158" spans="1:25" x14ac:dyDescent="0.25">
      <c r="A158" s="13"/>
      <c r="B158" s="9"/>
      <c r="C158" s="21"/>
      <c r="D158" s="19"/>
      <c r="E158" s="19"/>
      <c r="F158" s="21"/>
      <c r="G158" s="20"/>
      <c r="H158" s="20"/>
      <c r="I158" s="3"/>
      <c r="J158" s="17"/>
      <c r="K158" s="13"/>
      <c r="L158" s="14"/>
      <c r="M158" s="14"/>
      <c r="N158" s="17"/>
      <c r="O158" s="14"/>
      <c r="P158" s="14"/>
      <c r="Q158" s="14"/>
      <c r="R158" s="14"/>
      <c r="S158" s="218"/>
      <c r="T158" s="19"/>
      <c r="U158" s="14"/>
      <c r="V158" s="14"/>
      <c r="W158" s="13"/>
      <c r="X158" s="40"/>
      <c r="Y158" s="40"/>
    </row>
    <row r="159" spans="1:25" x14ac:dyDescent="0.25">
      <c r="A159" s="13"/>
      <c r="B159" s="9"/>
      <c r="C159" s="21"/>
      <c r="D159" s="19"/>
      <c r="E159" s="19"/>
      <c r="F159" s="21"/>
      <c r="G159" s="20"/>
      <c r="H159" s="20"/>
      <c r="I159" s="3"/>
      <c r="J159" s="17"/>
      <c r="K159" s="13"/>
      <c r="L159" s="14"/>
      <c r="M159" s="14"/>
      <c r="N159" s="17"/>
      <c r="O159" s="14"/>
      <c r="P159" s="14"/>
      <c r="Q159" s="14"/>
      <c r="R159" s="14"/>
      <c r="S159" s="218"/>
      <c r="T159" s="19"/>
      <c r="U159" s="14"/>
      <c r="V159" s="14"/>
      <c r="W159" s="13"/>
      <c r="X159" s="40"/>
      <c r="Y159" s="40"/>
    </row>
    <row r="160" spans="1:25" x14ac:dyDescent="0.25">
      <c r="A160" s="13"/>
      <c r="B160" s="9"/>
      <c r="C160" s="21"/>
      <c r="D160" s="19"/>
      <c r="E160" s="19"/>
      <c r="F160" s="21"/>
      <c r="G160" s="20"/>
      <c r="H160" s="20"/>
      <c r="I160" s="3"/>
      <c r="J160" s="17"/>
      <c r="K160" s="13"/>
      <c r="L160" s="14"/>
      <c r="M160" s="14"/>
      <c r="N160" s="17"/>
      <c r="O160" s="14"/>
      <c r="P160" s="14"/>
      <c r="Q160" s="14"/>
      <c r="R160" s="14"/>
      <c r="S160" s="218"/>
      <c r="T160" s="19"/>
      <c r="U160" s="14"/>
      <c r="V160" s="14"/>
      <c r="W160" s="13"/>
      <c r="X160" s="40"/>
      <c r="Y160" s="40"/>
    </row>
    <row r="161" spans="1:25" x14ac:dyDescent="0.25">
      <c r="A161" s="13"/>
      <c r="B161" s="9"/>
      <c r="C161" s="21"/>
      <c r="D161" s="19"/>
      <c r="E161" s="19"/>
      <c r="F161" s="21"/>
      <c r="G161" s="20"/>
      <c r="H161" s="20"/>
      <c r="I161" s="3"/>
      <c r="J161" s="17"/>
      <c r="K161" s="13"/>
      <c r="L161" s="14"/>
      <c r="M161" s="14"/>
      <c r="N161" s="17"/>
      <c r="O161" s="14"/>
      <c r="P161" s="14"/>
      <c r="Q161" s="14"/>
      <c r="R161" s="14"/>
      <c r="S161" s="218"/>
      <c r="T161" s="19"/>
      <c r="U161" s="14"/>
      <c r="V161" s="14"/>
      <c r="W161" s="13"/>
      <c r="X161" s="40"/>
      <c r="Y161" s="40"/>
    </row>
    <row r="162" spans="1:25" x14ac:dyDescent="0.25">
      <c r="A162" s="13"/>
      <c r="B162" s="9"/>
      <c r="C162" s="21"/>
      <c r="D162" s="19"/>
      <c r="E162" s="19"/>
      <c r="F162" s="21"/>
      <c r="G162" s="20"/>
      <c r="H162" s="20"/>
      <c r="I162" s="3"/>
      <c r="J162" s="17"/>
      <c r="K162" s="13"/>
      <c r="L162" s="219"/>
      <c r="M162" s="14"/>
      <c r="N162" s="17"/>
      <c r="O162" s="14"/>
      <c r="P162" s="14"/>
      <c r="Q162" s="14"/>
      <c r="R162" s="14"/>
      <c r="S162" s="218"/>
      <c r="T162" s="19"/>
      <c r="U162" s="14"/>
      <c r="V162" s="14"/>
      <c r="W162" s="13"/>
    </row>
    <row r="163" spans="1:25" x14ac:dyDescent="0.25">
      <c r="A163" s="13"/>
      <c r="B163" s="9"/>
      <c r="C163" s="21"/>
      <c r="D163" s="19"/>
      <c r="E163" s="19"/>
      <c r="F163" s="21"/>
      <c r="G163" s="20"/>
      <c r="H163" s="20"/>
      <c r="I163" s="3"/>
      <c r="J163" s="17"/>
      <c r="K163" s="13"/>
      <c r="L163" s="14"/>
      <c r="M163" s="14"/>
      <c r="N163" s="17"/>
      <c r="O163" s="14"/>
      <c r="P163" s="14"/>
      <c r="Q163" s="14"/>
      <c r="R163" s="14"/>
      <c r="S163" s="218"/>
      <c r="T163" s="19"/>
      <c r="U163" s="14"/>
      <c r="V163" s="14"/>
      <c r="W163" s="13"/>
    </row>
    <row r="164" spans="1:25" x14ac:dyDescent="0.25">
      <c r="A164" s="13"/>
      <c r="B164" s="9"/>
      <c r="C164" s="21"/>
      <c r="D164" s="19"/>
      <c r="E164" s="19"/>
      <c r="F164" s="21"/>
      <c r="G164" s="20"/>
      <c r="H164" s="20"/>
      <c r="I164" s="3"/>
      <c r="J164" s="17"/>
      <c r="K164" s="13"/>
      <c r="L164" s="14"/>
      <c r="M164" s="14"/>
      <c r="N164" s="17"/>
      <c r="O164" s="14"/>
      <c r="P164" s="14"/>
      <c r="Q164" s="14"/>
      <c r="R164" s="14"/>
      <c r="S164" s="218"/>
      <c r="T164" s="19"/>
      <c r="U164" s="14"/>
      <c r="V164" s="14"/>
      <c r="W164" s="13"/>
    </row>
    <row r="165" spans="1:25" x14ac:dyDescent="0.25">
      <c r="A165" s="13"/>
      <c r="B165" s="9"/>
      <c r="C165" s="21"/>
      <c r="D165" s="19"/>
      <c r="E165" s="19"/>
      <c r="F165" s="21"/>
      <c r="G165" s="20"/>
      <c r="H165" s="20"/>
      <c r="I165" s="3"/>
      <c r="J165" s="17"/>
      <c r="K165" s="13"/>
      <c r="L165" s="14"/>
      <c r="M165" s="14"/>
      <c r="N165" s="17"/>
      <c r="O165" s="14"/>
      <c r="P165" s="14"/>
      <c r="Q165" s="14"/>
      <c r="R165" s="14"/>
      <c r="S165" s="218"/>
      <c r="T165" s="19"/>
      <c r="U165" s="14"/>
      <c r="V165" s="14"/>
      <c r="W165" s="13"/>
    </row>
    <row r="167" spans="1:25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5"/>
    </row>
    <row r="168" spans="1:25" ht="15.75" x14ac:dyDescent="0.25">
      <c r="A168" s="13"/>
      <c r="B168" s="5"/>
      <c r="C168" s="5"/>
      <c r="D168" s="312"/>
      <c r="E168" s="312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5" x14ac:dyDescent="0.25">
      <c r="A169" s="13"/>
      <c r="B169" s="262"/>
      <c r="C169" s="262"/>
      <c r="D169" s="262"/>
      <c r="E169" s="262"/>
      <c r="F169" s="262"/>
      <c r="G169" s="313"/>
      <c r="H169" s="314"/>
      <c r="I169" s="314"/>
      <c r="J169" s="314"/>
      <c r="K169" s="314"/>
      <c r="L169" s="314"/>
      <c r="M169" s="314"/>
      <c r="N169" s="314"/>
      <c r="O169" s="301"/>
      <c r="P169" s="302"/>
      <c r="Q169" s="5"/>
      <c r="R169" s="5"/>
      <c r="S169" s="315"/>
      <c r="T169" s="5"/>
      <c r="U169" s="303"/>
      <c r="V169" s="304"/>
      <c r="W169" s="5"/>
      <c r="X169" s="5"/>
    </row>
    <row r="170" spans="1:25" ht="15.75" x14ac:dyDescent="0.25">
      <c r="A170" s="13"/>
      <c r="B170" s="316"/>
      <c r="C170" s="305"/>
      <c r="D170" s="317"/>
      <c r="E170" s="317"/>
      <c r="F170" s="317"/>
      <c r="G170" s="317"/>
      <c r="H170" s="317"/>
      <c r="I170" s="317"/>
      <c r="J170" s="317"/>
      <c r="K170" s="318"/>
      <c r="L170" s="318"/>
      <c r="M170" s="318"/>
      <c r="N170" s="261"/>
      <c r="O170" s="36"/>
      <c r="P170" s="306"/>
      <c r="Q170" s="36"/>
      <c r="R170" s="259"/>
      <c r="S170" s="168"/>
      <c r="T170" s="36"/>
      <c r="U170" s="307"/>
      <c r="V170" s="169"/>
      <c r="W170" s="166"/>
      <c r="X170" s="5"/>
    </row>
    <row r="171" spans="1:25" x14ac:dyDescent="0.25">
      <c r="A171" s="13"/>
      <c r="B171" s="249"/>
      <c r="C171" s="32"/>
      <c r="D171" s="260"/>
      <c r="E171" s="260"/>
      <c r="F171" s="260"/>
      <c r="G171" s="260"/>
      <c r="H171" s="260"/>
      <c r="I171" s="260"/>
      <c r="J171" s="260"/>
      <c r="K171" s="260"/>
      <c r="L171" s="261"/>
      <c r="M171" s="261"/>
      <c r="N171" s="260"/>
      <c r="O171" s="308"/>
      <c r="P171" s="5"/>
      <c r="Q171" s="308"/>
      <c r="R171" s="319"/>
      <c r="S171" s="165"/>
      <c r="T171" s="257"/>
      <c r="U171" s="169"/>
      <c r="V171" s="216"/>
      <c r="W171" s="220"/>
      <c r="X171" s="5"/>
    </row>
    <row r="172" spans="1:25" x14ac:dyDescent="0.25">
      <c r="A172" s="13"/>
      <c r="B172" s="249"/>
      <c r="C172" s="32"/>
      <c r="D172" s="260"/>
      <c r="E172" s="260"/>
      <c r="F172" s="260"/>
      <c r="G172" s="28"/>
      <c r="H172" s="28"/>
      <c r="I172" s="26"/>
      <c r="J172" s="26"/>
      <c r="K172" s="165"/>
      <c r="L172" s="165"/>
      <c r="M172" s="165"/>
      <c r="N172" s="33"/>
      <c r="O172" s="309"/>
      <c r="P172" s="310"/>
      <c r="Q172" s="169"/>
      <c r="R172" s="169"/>
      <c r="S172" s="165"/>
      <c r="T172" s="258"/>
      <c r="U172" s="216"/>
      <c r="V172" s="261"/>
      <c r="W172" s="221"/>
      <c r="X172" s="5"/>
    </row>
    <row r="173" spans="1:25" x14ac:dyDescent="0.25">
      <c r="A173" s="13"/>
      <c r="B173" s="249"/>
      <c r="C173" s="30"/>
      <c r="D173" s="169"/>
      <c r="E173" s="166"/>
      <c r="F173" s="165"/>
      <c r="G173" s="165"/>
      <c r="H173" s="165"/>
      <c r="I173" s="26"/>
      <c r="J173" s="169"/>
      <c r="K173" s="165"/>
      <c r="L173" s="165"/>
      <c r="M173" s="165"/>
      <c r="N173" s="169"/>
      <c r="O173" s="165"/>
      <c r="P173" s="165"/>
      <c r="Q173" s="166"/>
      <c r="R173" s="311"/>
      <c r="S173" s="169"/>
      <c r="T173" s="260"/>
      <c r="U173" s="169"/>
      <c r="V173" s="320"/>
      <c r="W173" s="222"/>
      <c r="X173" s="5"/>
    </row>
    <row r="174" spans="1:25" x14ac:dyDescent="0.25">
      <c r="A174" s="13"/>
      <c r="B174" s="9"/>
      <c r="C174" s="21"/>
      <c r="D174" s="19"/>
      <c r="E174" s="19"/>
      <c r="F174" s="21"/>
      <c r="G174" s="20"/>
      <c r="H174" s="20"/>
      <c r="I174" s="3"/>
      <c r="J174" s="17"/>
      <c r="K174" s="13"/>
      <c r="L174" s="14"/>
      <c r="M174" s="14"/>
      <c r="N174" s="17"/>
      <c r="O174" s="14"/>
      <c r="P174" s="14"/>
      <c r="Q174" s="19"/>
      <c r="R174" s="14"/>
      <c r="S174" s="218"/>
      <c r="T174" s="14"/>
      <c r="U174" s="5"/>
      <c r="V174" s="14"/>
      <c r="W174" s="321"/>
      <c r="X174" s="5"/>
    </row>
    <row r="175" spans="1:25" x14ac:dyDescent="0.25">
      <c r="A175" s="13"/>
      <c r="B175" s="9"/>
      <c r="C175" s="21"/>
      <c r="D175" s="19"/>
      <c r="E175" s="19"/>
      <c r="F175" s="21"/>
      <c r="G175" s="20"/>
      <c r="H175" s="20"/>
      <c r="I175" s="3"/>
      <c r="J175" s="17"/>
      <c r="K175" s="13"/>
      <c r="L175" s="14"/>
      <c r="M175" s="14"/>
      <c r="N175" s="17"/>
      <c r="O175" s="14"/>
      <c r="P175" s="14"/>
      <c r="Q175" s="19"/>
      <c r="R175" s="14"/>
      <c r="S175" s="218"/>
      <c r="T175" s="14"/>
      <c r="U175" s="14"/>
      <c r="V175" s="14"/>
      <c r="W175" s="13"/>
      <c r="X175" s="5"/>
    </row>
    <row r="176" spans="1:25" x14ac:dyDescent="0.25">
      <c r="A176" s="13"/>
      <c r="B176" s="9"/>
      <c r="C176" s="21"/>
      <c r="D176" s="19"/>
      <c r="E176" s="19"/>
      <c r="F176" s="21"/>
      <c r="G176" s="20"/>
      <c r="H176" s="20"/>
      <c r="I176" s="3"/>
      <c r="J176" s="17"/>
      <c r="K176" s="13"/>
      <c r="L176" s="14"/>
      <c r="M176" s="14"/>
      <c r="N176" s="17"/>
      <c r="O176" s="14"/>
      <c r="P176" s="14"/>
      <c r="Q176" s="19"/>
      <c r="R176" s="14"/>
      <c r="S176" s="218"/>
      <c r="T176" s="14"/>
      <c r="U176" s="14"/>
      <c r="V176" s="14"/>
      <c r="W176" s="13"/>
      <c r="X176" s="5"/>
    </row>
    <row r="177" spans="1:24" x14ac:dyDescent="0.25">
      <c r="A177" s="13"/>
      <c r="B177" s="9"/>
      <c r="C177" s="21"/>
      <c r="D177" s="19"/>
      <c r="E177" s="19"/>
      <c r="F177" s="21"/>
      <c r="G177" s="20"/>
      <c r="H177" s="20"/>
      <c r="I177" s="3"/>
      <c r="J177" s="17"/>
      <c r="K177" s="13"/>
      <c r="L177" s="14"/>
      <c r="M177" s="14"/>
      <c r="N177" s="17"/>
      <c r="O177" s="14"/>
      <c r="P177" s="14"/>
      <c r="Q177" s="14"/>
      <c r="R177" s="14"/>
      <c r="S177" s="218"/>
      <c r="T177" s="14"/>
      <c r="U177" s="14"/>
      <c r="V177" s="14"/>
      <c r="W177" s="13"/>
      <c r="X177" s="5"/>
    </row>
    <row r="178" spans="1:24" x14ac:dyDescent="0.25">
      <c r="A178" s="13"/>
      <c r="B178" s="9"/>
      <c r="C178" s="21"/>
      <c r="D178" s="19"/>
      <c r="E178" s="19"/>
      <c r="F178" s="21"/>
      <c r="G178" s="20"/>
      <c r="H178" s="20"/>
      <c r="I178" s="3"/>
      <c r="J178" s="17"/>
      <c r="K178" s="13"/>
      <c r="L178" s="14"/>
      <c r="M178" s="14"/>
      <c r="N178" s="17"/>
      <c r="O178" s="14"/>
      <c r="P178" s="14"/>
      <c r="Q178" s="14"/>
      <c r="R178" s="14"/>
      <c r="S178" s="218"/>
      <c r="T178" s="14"/>
      <c r="U178" s="14"/>
      <c r="V178" s="14"/>
      <c r="W178" s="13"/>
      <c r="X178" s="5"/>
    </row>
    <row r="179" spans="1:24" x14ac:dyDescent="0.25">
      <c r="A179" s="13"/>
      <c r="B179" s="9"/>
      <c r="C179" s="21"/>
      <c r="D179" s="19"/>
      <c r="E179" s="19"/>
      <c r="F179" s="21"/>
      <c r="G179" s="20"/>
      <c r="H179" s="20"/>
      <c r="I179" s="3"/>
      <c r="J179" s="17"/>
      <c r="K179" s="13"/>
      <c r="L179" s="14"/>
      <c r="M179" s="14"/>
      <c r="N179" s="17"/>
      <c r="O179" s="14"/>
      <c r="P179" s="14"/>
      <c r="Q179" s="14"/>
      <c r="R179" s="14"/>
      <c r="S179" s="218"/>
      <c r="T179" s="14"/>
      <c r="U179" s="14"/>
      <c r="V179" s="14"/>
      <c r="W179" s="13"/>
      <c r="X179" s="5"/>
    </row>
    <row r="180" spans="1:24" x14ac:dyDescent="0.25">
      <c r="A180" s="13"/>
      <c r="B180" s="223"/>
      <c r="C180" s="223"/>
      <c r="D180" s="223"/>
      <c r="E180" s="223"/>
      <c r="F180" s="223"/>
      <c r="G180" s="223"/>
      <c r="H180" s="223"/>
      <c r="I180" s="223"/>
      <c r="J180" s="223"/>
      <c r="K180" s="223"/>
      <c r="L180" s="223"/>
      <c r="M180" s="223"/>
      <c r="N180" s="223"/>
      <c r="O180" s="223"/>
      <c r="P180" s="223"/>
      <c r="Q180" s="223"/>
      <c r="R180" s="223"/>
      <c r="S180" s="223"/>
      <c r="T180" s="223"/>
      <c r="U180" s="223"/>
      <c r="V180" s="223"/>
      <c r="W180" s="223"/>
      <c r="X180" s="5"/>
    </row>
    <row r="181" spans="1:24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</sheetData>
  <mergeCells count="17">
    <mergeCell ref="S2:T2"/>
    <mergeCell ref="AB3:AF3"/>
    <mergeCell ref="AB5:AF5"/>
    <mergeCell ref="D1:J1"/>
    <mergeCell ref="B54:D54"/>
    <mergeCell ref="B2:F2"/>
    <mergeCell ref="G2:N2"/>
    <mergeCell ref="Q3:R3"/>
    <mergeCell ref="Q4:R4"/>
    <mergeCell ref="Q5:R5"/>
    <mergeCell ref="V57:V60"/>
    <mergeCell ref="B3:B6"/>
    <mergeCell ref="D4:E4"/>
    <mergeCell ref="F4:J4"/>
    <mergeCell ref="D3:M3"/>
    <mergeCell ref="AB4:AF4"/>
    <mergeCell ref="K4:M4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2" sqref="L12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Zeitgl. 2008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2010-12-27T20:11:48Z</dcterms:created>
  <dcterms:modified xsi:type="dcterms:W3CDTF">2012-01-12T12:22:02Z</dcterms:modified>
</cp:coreProperties>
</file>