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500"/>
  </bookViews>
  <sheets>
    <sheet name="Venushelligkeit" sheetId="1" r:id="rId1"/>
    <sheet name="Venusbahn" sheetId="2" r:id="rId2"/>
    <sheet name="Lichtgestalten" sheetId="3" r:id="rId3"/>
  </sheets>
  <calcPr calcId="124519"/>
</workbook>
</file>

<file path=xl/calcChain.xml><?xml version="1.0" encoding="utf-8"?>
<calcChain xmlns="http://schemas.openxmlformats.org/spreadsheetml/2006/main">
  <c r="I14" i="3"/>
  <c r="B14" s="1"/>
  <c r="C14" s="1"/>
  <c r="C17"/>
  <c r="E17" s="1"/>
  <c r="C16"/>
  <c r="E16" s="1"/>
  <c r="A16"/>
  <c r="A17" s="1"/>
  <c r="C15"/>
  <c r="E15" s="1"/>
  <c r="C13"/>
  <c r="E13" s="1"/>
  <c r="E12"/>
  <c r="C12"/>
  <c r="C11"/>
  <c r="E11" s="1"/>
  <c r="C10"/>
  <c r="E10" s="1"/>
  <c r="C9"/>
  <c r="E9" s="1"/>
  <c r="E8"/>
  <c r="C8"/>
  <c r="C7"/>
  <c r="E7" s="1"/>
  <c r="C6"/>
  <c r="E6" s="1"/>
  <c r="A6"/>
  <c r="A7" s="1"/>
  <c r="A8" s="1"/>
  <c r="A9" s="1"/>
  <c r="A10" s="1"/>
  <c r="A11" s="1"/>
  <c r="A12" s="1"/>
  <c r="A13" s="1"/>
  <c r="C5"/>
  <c r="D20" i="2"/>
  <c r="D19"/>
  <c r="D18"/>
  <c r="D17"/>
  <c r="G16"/>
  <c r="D16"/>
  <c r="B16"/>
  <c r="D15"/>
  <c r="D14"/>
  <c r="D13"/>
  <c r="D12"/>
  <c r="D11"/>
  <c r="D10"/>
  <c r="D9"/>
  <c r="D8"/>
  <c r="D7"/>
  <c r="D6"/>
  <c r="A6"/>
  <c r="A7" s="1"/>
  <c r="H5"/>
  <c r="J5" s="1"/>
  <c r="D5"/>
  <c r="E5" s="1"/>
  <c r="J24" s="1"/>
  <c r="B5"/>
  <c r="F19" i="1"/>
  <c r="B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F7"/>
  <c r="D7"/>
  <c r="F6"/>
  <c r="D6"/>
  <c r="A6"/>
  <c r="A7" s="1"/>
  <c r="F5"/>
  <c r="D5"/>
  <c r="B5"/>
  <c r="H7" i="2" l="1"/>
  <c r="H9"/>
  <c r="H11"/>
  <c r="H13"/>
  <c r="H15"/>
  <c r="H16"/>
  <c r="H17"/>
  <c r="H19"/>
  <c r="H6"/>
  <c r="H20"/>
  <c r="G50" i="3"/>
  <c r="H50" s="1"/>
  <c r="G22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H49" s="1"/>
  <c r="E14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/>
  <c r="B40" s="1"/>
  <c r="D51"/>
  <c r="E51" s="1"/>
  <c r="J72"/>
  <c r="K72" s="1"/>
  <c r="L72"/>
  <c r="E5"/>
  <c r="B22"/>
  <c r="D22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F50" s="1"/>
  <c r="F22"/>
  <c r="J22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K71" s="1"/>
  <c r="B23"/>
  <c r="F23"/>
  <c r="L23"/>
  <c r="B24"/>
  <c r="F24"/>
  <c r="B25"/>
  <c r="F25"/>
  <c r="L25"/>
  <c r="B26"/>
  <c r="F26"/>
  <c r="L26"/>
  <c r="B27"/>
  <c r="F27"/>
  <c r="L27"/>
  <c r="B28"/>
  <c r="F28"/>
  <c r="L28"/>
  <c r="B29"/>
  <c r="F29"/>
  <c r="L29"/>
  <c r="B30"/>
  <c r="F30"/>
  <c r="L30"/>
  <c r="B31"/>
  <c r="F31"/>
  <c r="L31"/>
  <c r="B32"/>
  <c r="F32"/>
  <c r="L32"/>
  <c r="B33"/>
  <c r="F33"/>
  <c r="L33"/>
  <c r="B34"/>
  <c r="F34"/>
  <c r="L34"/>
  <c r="B35"/>
  <c r="F35"/>
  <c r="L35"/>
  <c r="B36"/>
  <c r="F36"/>
  <c r="L36"/>
  <c r="B37"/>
  <c r="F37"/>
  <c r="L37"/>
  <c r="B38"/>
  <c r="F38"/>
  <c r="L38"/>
  <c r="B39"/>
  <c r="F39"/>
  <c r="L39"/>
  <c r="F40"/>
  <c r="L40"/>
  <c r="E41"/>
  <c r="K41"/>
  <c r="F42"/>
  <c r="L42"/>
  <c r="E43"/>
  <c r="K43"/>
  <c r="F44"/>
  <c r="L44"/>
  <c r="E45"/>
  <c r="K45"/>
  <c r="F46"/>
  <c r="L46"/>
  <c r="E47"/>
  <c r="K47"/>
  <c r="F48"/>
  <c r="L48"/>
  <c r="E49"/>
  <c r="K49"/>
  <c r="L50"/>
  <c r="L51"/>
  <c r="K52"/>
  <c r="L53"/>
  <c r="K54"/>
  <c r="L55"/>
  <c r="K56"/>
  <c r="L57"/>
  <c r="K58"/>
  <c r="L59"/>
  <c r="K60"/>
  <c r="L61"/>
  <c r="K62"/>
  <c r="L63"/>
  <c r="K64"/>
  <c r="L65"/>
  <c r="K66"/>
  <c r="L67"/>
  <c r="K68"/>
  <c r="L69"/>
  <c r="K70"/>
  <c r="I6" i="2"/>
  <c r="J6"/>
  <c r="I20"/>
  <c r="J20"/>
  <c r="A8"/>
  <c r="B7"/>
  <c r="J7"/>
  <c r="I7"/>
  <c r="J9"/>
  <c r="I9"/>
  <c r="J11"/>
  <c r="I11"/>
  <c r="J13"/>
  <c r="I13"/>
  <c r="J15"/>
  <c r="I15"/>
  <c r="I16"/>
  <c r="J25" s="1"/>
  <c r="J16"/>
  <c r="K25" s="1"/>
  <c r="J17"/>
  <c r="I17"/>
  <c r="J19"/>
  <c r="I19"/>
  <c r="F5"/>
  <c r="K24" s="1"/>
  <c r="I5"/>
  <c r="B6"/>
  <c r="H8"/>
  <c r="H10"/>
  <c r="H12"/>
  <c r="H14"/>
  <c r="H18"/>
  <c r="A8" i="1"/>
  <c r="B7"/>
  <c r="B6"/>
  <c r="L24" i="3" l="1"/>
  <c r="L22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L70"/>
  <c r="L68"/>
  <c r="L66"/>
  <c r="L64"/>
  <c r="L62"/>
  <c r="L60"/>
  <c r="L58"/>
  <c r="L56"/>
  <c r="L54"/>
  <c r="L52"/>
  <c r="F51"/>
  <c r="K50"/>
  <c r="L49"/>
  <c r="K48"/>
  <c r="L47"/>
  <c r="K46"/>
  <c r="L45"/>
  <c r="K44"/>
  <c r="L43"/>
  <c r="K42"/>
  <c r="L41"/>
  <c r="K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L71"/>
  <c r="H43"/>
  <c r="H47"/>
  <c r="H23"/>
  <c r="H25"/>
  <c r="H27"/>
  <c r="H29"/>
  <c r="H31"/>
  <c r="H33"/>
  <c r="H35"/>
  <c r="H37"/>
  <c r="H39"/>
  <c r="H42"/>
  <c r="H46"/>
  <c r="I49"/>
  <c r="I47"/>
  <c r="I45"/>
  <c r="I43"/>
  <c r="I41"/>
  <c r="I50"/>
  <c r="I48"/>
  <c r="I46"/>
  <c r="I44"/>
  <c r="I42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K69"/>
  <c r="K67"/>
  <c r="K65"/>
  <c r="K63"/>
  <c r="K61"/>
  <c r="K59"/>
  <c r="K57"/>
  <c r="K55"/>
  <c r="K53"/>
  <c r="K51"/>
  <c r="E50"/>
  <c r="F49"/>
  <c r="E48"/>
  <c r="F47"/>
  <c r="E46"/>
  <c r="F45"/>
  <c r="E44"/>
  <c r="F43"/>
  <c r="E42"/>
  <c r="F41"/>
  <c r="E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H41"/>
  <c r="H45"/>
  <c r="H22"/>
  <c r="H24"/>
  <c r="H26"/>
  <c r="H28"/>
  <c r="H30"/>
  <c r="H32"/>
  <c r="H34"/>
  <c r="H36"/>
  <c r="H38"/>
  <c r="H40"/>
  <c r="H44"/>
  <c r="H48"/>
  <c r="I14" i="2"/>
  <c r="J14"/>
  <c r="I10"/>
  <c r="J10"/>
  <c r="A9"/>
  <c r="B8"/>
  <c r="I18"/>
  <c r="J18"/>
  <c r="I12"/>
  <c r="J12"/>
  <c r="I8"/>
  <c r="J8"/>
  <c r="A9" i="1"/>
  <c r="B8"/>
  <c r="A10" i="2" l="1"/>
  <c r="B9"/>
  <c r="A10" i="1"/>
  <c r="B9"/>
  <c r="A11" i="2" l="1"/>
  <c r="B10"/>
  <c r="A11" i="1"/>
  <c r="B10"/>
  <c r="A12" i="2" l="1"/>
  <c r="B11"/>
  <c r="A12" i="1"/>
  <c r="B11"/>
  <c r="A14" i="2" l="1"/>
  <c r="A13"/>
  <c r="B12"/>
  <c r="A13" i="1"/>
  <c r="B12"/>
  <c r="A14"/>
  <c r="A17" i="2" l="1"/>
  <c r="B14"/>
  <c r="B13"/>
  <c r="A15"/>
  <c r="A15" i="1"/>
  <c r="B13"/>
  <c r="B14"/>
  <c r="A16"/>
  <c r="B17" i="2" l="1"/>
  <c r="A19"/>
  <c r="A18"/>
  <c r="B18" s="1"/>
  <c r="B15"/>
  <c r="A17" i="1"/>
  <c r="B17" s="1"/>
  <c r="B15"/>
  <c r="B16"/>
  <c r="A18"/>
  <c r="B18" s="1"/>
  <c r="A20" i="2" l="1"/>
  <c r="B20" s="1"/>
  <c r="B19"/>
</calcChain>
</file>

<file path=xl/sharedStrings.xml><?xml version="1.0" encoding="utf-8"?>
<sst xmlns="http://schemas.openxmlformats.org/spreadsheetml/2006/main" count="84" uniqueCount="60">
  <si>
    <r>
      <t xml:space="preserve">Tab. 1 </t>
    </r>
    <r>
      <rPr>
        <b/>
        <sz val="12"/>
        <rFont val="Arial"/>
        <family val="2"/>
      </rPr>
      <t xml:space="preserve">     Venus von der Erde aus gesehen (2002)</t>
    </r>
  </si>
  <si>
    <t>14.01.02: Obere Konjunktion</t>
  </si>
  <si>
    <t>Datum</t>
  </si>
  <si>
    <t>Tages-</t>
  </si>
  <si>
    <r>
      <t xml:space="preserve">Helligkeit </t>
    </r>
    <r>
      <rPr>
        <i/>
        <sz val="10"/>
        <rFont val="Arial"/>
        <family val="2"/>
      </rPr>
      <t/>
    </r>
  </si>
  <si>
    <r>
      <t xml:space="preserve">Entfernung </t>
    </r>
    <r>
      <rPr>
        <sz val="10"/>
        <rFont val="Symbol"/>
        <family val="1"/>
        <charset val="2"/>
      </rPr>
      <t>D</t>
    </r>
  </si>
  <si>
    <t xml:space="preserve"> beleuchteter</t>
  </si>
  <si>
    <t>scheinbarer</t>
  </si>
  <si>
    <t>Phasen-</t>
  </si>
  <si>
    <t>Nr.</t>
  </si>
  <si>
    <r>
      <t xml:space="preserve">in </t>
    </r>
    <r>
      <rPr>
        <i/>
        <sz val="10"/>
        <rFont val="Arial"/>
        <family val="2"/>
      </rPr>
      <t>mag</t>
    </r>
  </si>
  <si>
    <r>
      <t>in W / 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*C</t>
    </r>
  </si>
  <si>
    <t>in AE</t>
  </si>
  <si>
    <r>
      <t>in 10</t>
    </r>
    <r>
      <rPr>
        <vertAlign val="superscript"/>
        <sz val="10"/>
        <rFont val="Arial"/>
        <family val="2"/>
      </rPr>
      <t>6</t>
    </r>
    <r>
      <rPr>
        <sz val="11"/>
        <color theme="1"/>
        <rFont val="Times New Roman"/>
        <family val="2"/>
      </rPr>
      <t xml:space="preserve"> km</t>
    </r>
  </si>
  <si>
    <r>
      <t xml:space="preserve"> Teil </t>
    </r>
    <r>
      <rPr>
        <i/>
        <sz val="9"/>
        <rFont val="Arial"/>
        <family val="2"/>
      </rPr>
      <t>k</t>
    </r>
    <r>
      <rPr>
        <sz val="9"/>
        <rFont val="Arial"/>
        <family val="2"/>
      </rPr>
      <t xml:space="preserve"> (%)</t>
    </r>
  </si>
  <si>
    <t>Durchmesser ('')</t>
  </si>
  <si>
    <r>
      <t>winkel</t>
    </r>
    <r>
      <rPr>
        <sz val="10"/>
        <rFont val="Symbol"/>
        <family val="1"/>
        <charset val="2"/>
      </rPr>
      <t xml:space="preserve"> </t>
    </r>
    <r>
      <rPr>
        <i/>
        <sz val="10"/>
        <rFont val="Symbol"/>
        <family val="1"/>
        <charset val="2"/>
      </rPr>
      <t>f</t>
    </r>
    <r>
      <rPr>
        <sz val="10"/>
        <rFont val="Symbol"/>
        <family val="1"/>
        <charset val="2"/>
      </rPr>
      <t xml:space="preserve"> (°)</t>
    </r>
  </si>
  <si>
    <t>untere Konjunktion</t>
  </si>
  <si>
    <r>
      <t xml:space="preserve">Tab. 2 </t>
    </r>
    <r>
      <rPr>
        <b/>
        <sz val="12"/>
        <rFont val="Arial"/>
        <family val="2"/>
      </rPr>
      <t xml:space="preserve">    Koordinaten von Erde und Venus 2002</t>
    </r>
  </si>
  <si>
    <r>
      <t>l</t>
    </r>
    <r>
      <rPr>
        <sz val="12"/>
        <rFont val="Times New Roman"/>
        <family val="1"/>
      </rPr>
      <t xml:space="preserve"> </t>
    </r>
    <r>
      <rPr>
        <vertAlign val="subscript"/>
        <sz val="12"/>
        <rFont val="Times New Roman"/>
        <family val="1"/>
      </rPr>
      <t>Sonne</t>
    </r>
  </si>
  <si>
    <r>
      <t>l</t>
    </r>
    <r>
      <rPr>
        <vertAlign val="subscript"/>
        <sz val="12"/>
        <rFont val="Times New Roman"/>
        <family val="1"/>
      </rPr>
      <t>Erde</t>
    </r>
    <r>
      <rPr>
        <i/>
        <sz val="12"/>
        <rFont val="Times New Roman"/>
        <family val="1"/>
      </rPr>
      <t xml:space="preserve"> </t>
    </r>
  </si>
  <si>
    <r>
      <t>x</t>
    </r>
    <r>
      <rPr>
        <vertAlign val="subscript"/>
        <sz val="12"/>
        <rFont val="Times New Roman"/>
        <family val="1"/>
      </rPr>
      <t>Erde</t>
    </r>
  </si>
  <si>
    <r>
      <t>y</t>
    </r>
    <r>
      <rPr>
        <vertAlign val="subscript"/>
        <sz val="12"/>
        <rFont val="Times New Roman"/>
        <family val="1"/>
      </rPr>
      <t>Erde</t>
    </r>
  </si>
  <si>
    <r>
      <t>l</t>
    </r>
    <r>
      <rPr>
        <vertAlign val="subscript"/>
        <sz val="12"/>
        <rFont val="Times New Roman"/>
        <family val="1"/>
      </rPr>
      <t>Venus</t>
    </r>
    <r>
      <rPr>
        <sz val="12"/>
        <rFont val="Times New Roman"/>
        <family val="1"/>
      </rPr>
      <t xml:space="preserve"> </t>
    </r>
  </si>
  <si>
    <r>
      <t>l</t>
    </r>
    <r>
      <rPr>
        <i/>
        <vertAlign val="superscript"/>
        <sz val="12"/>
        <rFont val="Times New Roman"/>
        <family val="1"/>
      </rPr>
      <t>*</t>
    </r>
    <r>
      <rPr>
        <vertAlign val="subscript"/>
        <sz val="12"/>
        <rFont val="Times New Roman"/>
        <family val="1"/>
      </rPr>
      <t>Venus</t>
    </r>
    <r>
      <rPr>
        <sz val="12"/>
        <rFont val="Times New Roman"/>
        <family val="1"/>
      </rPr>
      <t xml:space="preserve"> </t>
    </r>
  </si>
  <si>
    <r>
      <t>x</t>
    </r>
    <r>
      <rPr>
        <vertAlign val="superscript"/>
        <sz val="12"/>
        <rFont val="Times New Roman"/>
        <family val="1"/>
      </rPr>
      <t>*</t>
    </r>
    <r>
      <rPr>
        <vertAlign val="subscript"/>
        <sz val="12"/>
        <rFont val="Times New Roman"/>
        <family val="1"/>
      </rPr>
      <t>Venus</t>
    </r>
  </si>
  <si>
    <r>
      <t>y</t>
    </r>
    <r>
      <rPr>
        <vertAlign val="superscript"/>
        <sz val="12"/>
        <rFont val="Times New Roman"/>
        <family val="1"/>
      </rPr>
      <t>*</t>
    </r>
    <r>
      <rPr>
        <vertAlign val="subscript"/>
        <sz val="12"/>
        <rFont val="Times New Roman"/>
        <family val="1"/>
      </rPr>
      <t>Venus</t>
    </r>
  </si>
  <si>
    <t>Nummer</t>
  </si>
  <si>
    <t>(°)</t>
  </si>
  <si>
    <t>(AE)</t>
  </si>
  <si>
    <t>wird</t>
  </si>
  <si>
    <t>konstant</t>
  </si>
  <si>
    <t>gehalten</t>
  </si>
  <si>
    <t xml:space="preserve"> </t>
  </si>
  <si>
    <t>Das Dreieck:</t>
  </si>
  <si>
    <r>
      <t>Tab. 3</t>
    </r>
    <r>
      <rPr>
        <b/>
        <sz val="12"/>
        <rFont val="Arial"/>
        <family val="2"/>
      </rPr>
      <t xml:space="preserve">         Die Lichtgestalten der Venus</t>
    </r>
  </si>
  <si>
    <t>Scheinbarer</t>
  </si>
  <si>
    <t>Große Halbachse</t>
  </si>
  <si>
    <r>
      <t>b = a</t>
    </r>
    <r>
      <rPr>
        <sz val="9"/>
        <rFont val="Arial"/>
        <family val="2"/>
      </rPr>
      <t>*cos</t>
    </r>
    <r>
      <rPr>
        <sz val="9"/>
        <rFont val="Symbol"/>
        <family val="1"/>
        <charset val="2"/>
      </rPr>
      <t>f</t>
    </r>
  </si>
  <si>
    <r>
      <t>Durchm.</t>
    </r>
    <r>
      <rPr>
        <i/>
        <sz val="9"/>
        <rFont val="Arial"/>
        <family val="2"/>
      </rPr>
      <t xml:space="preserve">D </t>
    </r>
    <r>
      <rPr>
        <sz val="9"/>
        <rFont val="Arial"/>
        <family val="2"/>
      </rPr>
      <t>('')</t>
    </r>
  </si>
  <si>
    <r>
      <t>a</t>
    </r>
    <r>
      <rPr>
        <sz val="9"/>
        <rFont val="Arial"/>
        <family val="2"/>
      </rPr>
      <t xml:space="preserve">  (willk. Einh.)</t>
    </r>
  </si>
  <si>
    <t>f (°)</t>
  </si>
  <si>
    <t xml:space="preserve"> (willk. Einh.)</t>
  </si>
  <si>
    <t>Formel für die Halbkreise:</t>
  </si>
  <si>
    <r>
      <t>y = Wurzel(</t>
    </r>
    <r>
      <rPr>
        <i/>
        <sz val="10"/>
        <rFont val="Arial"/>
        <family val="2"/>
      </rPr>
      <t>a</t>
    </r>
    <r>
      <rPr>
        <vertAlign val="superscript"/>
        <sz val="10"/>
        <rFont val="Arial"/>
        <family val="2"/>
      </rPr>
      <t>2</t>
    </r>
    <r>
      <rPr>
        <sz val="11"/>
        <color theme="1"/>
        <rFont val="Times New Roman"/>
        <family val="2"/>
      </rPr>
      <t xml:space="preserve"> - </t>
    </r>
    <r>
      <rPr>
        <i/>
        <sz val="10"/>
        <rFont val="Arial"/>
        <family val="2"/>
      </rPr>
      <t>x</t>
    </r>
    <r>
      <rPr>
        <vertAlign val="superscript"/>
        <sz val="10"/>
        <rFont val="Arial"/>
        <family val="2"/>
      </rPr>
      <t>2</t>
    </r>
    <r>
      <rPr>
        <sz val="11"/>
        <color theme="1"/>
        <rFont val="Times New Roman"/>
        <family val="2"/>
      </rPr>
      <t>)</t>
    </r>
  </si>
  <si>
    <t>Formel für die Ellipsenbögen:</t>
  </si>
  <si>
    <t>Halbkreis</t>
  </si>
  <si>
    <t>Ellipsenbogen</t>
  </si>
  <si>
    <t>Kreis</t>
  </si>
  <si>
    <t>x</t>
  </si>
  <si>
    <t>y</t>
  </si>
  <si>
    <t>Kl. Halbachse</t>
  </si>
  <si>
    <t>28.9.</t>
  </si>
  <si>
    <t>23.9.</t>
  </si>
  <si>
    <t>3.10.</t>
  </si>
  <si>
    <t>(Interpol.)</t>
  </si>
  <si>
    <r>
      <t xml:space="preserve">Scheinb. Durchmesser </t>
    </r>
    <r>
      <rPr>
        <i/>
        <sz val="9"/>
        <rFont val="Arial"/>
        <family val="2"/>
      </rPr>
      <t xml:space="preserve">D </t>
    </r>
    <r>
      <rPr>
        <sz val="9"/>
        <rFont val="Arial"/>
        <family val="2"/>
      </rPr>
      <t xml:space="preserve">('') </t>
    </r>
  </si>
  <si>
    <r>
      <t xml:space="preserve">y = </t>
    </r>
    <r>
      <rPr>
        <i/>
        <sz val="10"/>
        <rFont val="Arial"/>
        <family val="2"/>
      </rPr>
      <t>b</t>
    </r>
    <r>
      <rPr>
        <sz val="11"/>
        <color theme="1"/>
        <rFont val="Times New Roman"/>
        <family val="2"/>
      </rPr>
      <t xml:space="preserve">* Wurzel(1 -  </t>
    </r>
    <r>
      <rPr>
        <i/>
        <sz val="10"/>
        <rFont val="Arial"/>
        <family val="2"/>
      </rPr>
      <t>x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a</t>
    </r>
    <r>
      <rPr>
        <vertAlign val="superscript"/>
        <sz val="10"/>
        <rFont val="Arial"/>
        <family val="2"/>
      </rPr>
      <t>2</t>
    </r>
    <r>
      <rPr>
        <sz val="11"/>
        <color theme="1"/>
        <rFont val="Times New Roman"/>
        <family val="2"/>
      </rPr>
      <t>)</t>
    </r>
  </si>
  <si>
    <t>max.</t>
  </si>
  <si>
    <t>Helligkeit</t>
  </si>
</sst>
</file>

<file path=xl/styles.xml><?xml version="1.0" encoding="utf-8"?>
<styleSheet xmlns="http://schemas.openxmlformats.org/spreadsheetml/2006/main">
  <numFmts count="4">
    <numFmt numFmtId="164" formatCode="d/m/yy"/>
    <numFmt numFmtId="165" formatCode="0.0"/>
    <numFmt numFmtId="166" formatCode="0.000"/>
    <numFmt numFmtId="167" formatCode="dd/mm/yy"/>
  </numFmts>
  <fonts count="30">
    <font>
      <sz val="11"/>
      <color theme="1"/>
      <name val="Times New Roman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name val="Symbol"/>
      <family val="1"/>
      <charset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i/>
      <sz val="10"/>
      <name val="Symbol"/>
      <family val="1"/>
      <charset val="2"/>
    </font>
    <font>
      <sz val="10"/>
      <color theme="1"/>
      <name val="Times New Roman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Symbol"/>
      <family val="1"/>
      <charset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i/>
      <sz val="11"/>
      <name val="Times New Roman"/>
      <family val="1"/>
    </font>
    <font>
      <sz val="11"/>
      <name val="Symbol"/>
      <family val="1"/>
      <charset val="2"/>
    </font>
    <font>
      <sz val="10"/>
      <name val="Times New Roman"/>
      <family val="1"/>
    </font>
    <font>
      <sz val="9"/>
      <name val="Symbol"/>
      <family val="1"/>
      <charset val="2"/>
    </font>
    <font>
      <sz val="8"/>
      <color theme="1"/>
      <name val="Times New Roman"/>
      <family val="1"/>
    </font>
    <font>
      <sz val="9"/>
      <color theme="1"/>
      <name val="Times New Roman"/>
      <family val="2"/>
    </font>
    <font>
      <i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3" borderId="11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0" fillId="2" borderId="14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14" fillId="0" borderId="0" xfId="0" applyFont="1" applyFill="1" applyBorder="1" applyAlignment="1">
      <alignment horizontal="center"/>
    </xf>
    <xf numFmtId="0" fontId="0" fillId="0" borderId="0" xfId="0" applyFill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5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left" vertical="center"/>
    </xf>
    <xf numFmtId="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166" fontId="0" fillId="0" borderId="0" xfId="0" applyNumberFormat="1"/>
    <xf numFmtId="0" fontId="0" fillId="3" borderId="0" xfId="0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1" fillId="0" borderId="7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0" fontId="0" fillId="0" borderId="4" xfId="0" applyBorder="1"/>
    <xf numFmtId="0" fontId="3" fillId="0" borderId="27" xfId="0" applyFont="1" applyBorder="1"/>
    <xf numFmtId="0" fontId="22" fillId="0" borderId="3" xfId="0" applyFont="1" applyBorder="1"/>
    <xf numFmtId="0" fontId="0" fillId="0" borderId="28" xfId="0" applyBorder="1"/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2" fontId="0" fillId="4" borderId="15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7" fontId="0" fillId="4" borderId="31" xfId="0" applyNumberFormat="1" applyFill="1" applyBorder="1" applyAlignment="1">
      <alignment horizontal="left"/>
    </xf>
    <xf numFmtId="14" fontId="0" fillId="4" borderId="32" xfId="0" applyNumberFormat="1" applyFill="1" applyBorder="1" applyAlignment="1">
      <alignment horizontal="center"/>
    </xf>
    <xf numFmtId="166" fontId="0" fillId="4" borderId="32" xfId="0" applyNumberFormat="1" applyFill="1" applyBorder="1" applyAlignment="1">
      <alignment horizontal="center"/>
    </xf>
    <xf numFmtId="167" fontId="0" fillId="6" borderId="31" xfId="0" applyNumberFormat="1" applyFill="1" applyBorder="1" applyAlignment="1">
      <alignment horizontal="left"/>
    </xf>
    <xf numFmtId="0" fontId="0" fillId="6" borderId="32" xfId="0" applyFill="1" applyBorder="1"/>
    <xf numFmtId="0" fontId="0" fillId="6" borderId="33" xfId="0" applyFill="1" applyBorder="1"/>
    <xf numFmtId="167" fontId="0" fillId="7" borderId="31" xfId="0" applyNumberFormat="1" applyFill="1" applyBorder="1" applyAlignment="1">
      <alignment horizontal="left"/>
    </xf>
    <xf numFmtId="0" fontId="0" fillId="7" borderId="32" xfId="0" applyFill="1" applyBorder="1" applyAlignment="1">
      <alignment horizontal="center"/>
    </xf>
    <xf numFmtId="167" fontId="0" fillId="8" borderId="31" xfId="0" applyNumberFormat="1" applyFill="1" applyBorder="1"/>
    <xf numFmtId="0" fontId="0" fillId="8" borderId="32" xfId="0" applyFill="1" applyBorder="1"/>
    <xf numFmtId="0" fontId="0" fillId="8" borderId="33" xfId="0" applyFill="1" applyBorder="1"/>
    <xf numFmtId="0" fontId="0" fillId="4" borderId="7" xfId="0" applyFill="1" applyBorder="1"/>
    <xf numFmtId="167" fontId="0" fillId="4" borderId="15" xfId="0" applyNumberFormat="1" applyFill="1" applyBorder="1" applyAlignment="1">
      <alignment horizontal="center"/>
    </xf>
    <xf numFmtId="167" fontId="3" fillId="4" borderId="0" xfId="0" applyNumberFormat="1" applyFont="1" applyFill="1" applyBorder="1" applyAlignment="1">
      <alignment horizontal="center"/>
    </xf>
    <xf numFmtId="0" fontId="0" fillId="6" borderId="7" xfId="0" applyFill="1" applyBorder="1"/>
    <xf numFmtId="0" fontId="0" fillId="6" borderId="15" xfId="0" applyFill="1" applyBorder="1" applyAlignment="1">
      <alignment horizontal="center"/>
    </xf>
    <xf numFmtId="166" fontId="3" fillId="6" borderId="12" xfId="0" applyNumberFormat="1" applyFont="1" applyFill="1" applyBorder="1" applyAlignment="1">
      <alignment horizontal="center"/>
    </xf>
    <xf numFmtId="0" fontId="0" fillId="7" borderId="7" xfId="0" applyFill="1" applyBorder="1"/>
    <xf numFmtId="0" fontId="0" fillId="7" borderId="15" xfId="0" applyFill="1" applyBorder="1" applyAlignment="1">
      <alignment horizontal="center"/>
    </xf>
    <xf numFmtId="0" fontId="3" fillId="7" borderId="0" xfId="0" applyNumberFormat="1" applyFont="1" applyFill="1" applyBorder="1" applyAlignment="1">
      <alignment horizontal="center"/>
    </xf>
    <xf numFmtId="0" fontId="0" fillId="8" borderId="7" xfId="0" applyFill="1" applyBorder="1"/>
    <xf numFmtId="0" fontId="0" fillId="8" borderId="15" xfId="0" applyFill="1" applyBorder="1" applyAlignment="1">
      <alignment horizontal="center"/>
    </xf>
    <xf numFmtId="166" fontId="3" fillId="8" borderId="12" xfId="0" applyNumberFormat="1" applyFont="1" applyFill="1" applyBorder="1" applyAlignment="1">
      <alignment horizontal="center"/>
    </xf>
    <xf numFmtId="166" fontId="0" fillId="4" borderId="7" xfId="0" applyNumberFormat="1" applyFill="1" applyBorder="1" applyAlignment="1">
      <alignment horizontal="center"/>
    </xf>
    <xf numFmtId="166" fontId="0" fillId="4" borderId="15" xfId="0" applyNumberFormat="1" applyFill="1" applyBorder="1" applyAlignment="1">
      <alignment horizontal="center"/>
    </xf>
    <xf numFmtId="166" fontId="0" fillId="6" borderId="7" xfId="0" applyNumberFormat="1" applyFill="1" applyBorder="1" applyAlignment="1">
      <alignment horizontal="center"/>
    </xf>
    <xf numFmtId="166" fontId="0" fillId="6" borderId="15" xfId="0" applyNumberFormat="1" applyFill="1" applyBorder="1" applyAlignment="1">
      <alignment horizontal="center"/>
    </xf>
    <xf numFmtId="166" fontId="0" fillId="6" borderId="12" xfId="0" applyNumberFormat="1" applyFill="1" applyBorder="1" applyAlignment="1">
      <alignment horizontal="center"/>
    </xf>
    <xf numFmtId="166" fontId="0" fillId="7" borderId="4" xfId="0" applyNumberFormat="1" applyFill="1" applyBorder="1" applyAlignment="1">
      <alignment horizontal="center"/>
    </xf>
    <xf numFmtId="166" fontId="0" fillId="7" borderId="27" xfId="0" applyNumberFormat="1" applyFill="1" applyBorder="1" applyAlignment="1">
      <alignment horizontal="center"/>
    </xf>
    <xf numFmtId="166" fontId="0" fillId="7" borderId="3" xfId="0" applyNumberFormat="1" applyFill="1" applyBorder="1" applyAlignment="1">
      <alignment horizontal="center"/>
    </xf>
    <xf numFmtId="166" fontId="0" fillId="8" borderId="4" xfId="0" applyNumberFormat="1" applyFill="1" applyBorder="1" applyAlignment="1">
      <alignment horizontal="center"/>
    </xf>
    <xf numFmtId="166" fontId="0" fillId="8" borderId="27" xfId="0" applyNumberFormat="1" applyFill="1" applyBorder="1" applyAlignment="1">
      <alignment horizontal="center"/>
    </xf>
    <xf numFmtId="166" fontId="0" fillId="8" borderId="5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166" fontId="0" fillId="7" borderId="15" xfId="0" applyNumberForma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66" fontId="0" fillId="8" borderId="7" xfId="0" applyNumberFormat="1" applyFill="1" applyBorder="1" applyAlignment="1">
      <alignment horizontal="center"/>
    </xf>
    <xf numFmtId="166" fontId="0" fillId="8" borderId="15" xfId="0" applyNumberFormat="1" applyFill="1" applyBorder="1" applyAlignment="1">
      <alignment horizontal="center"/>
    </xf>
    <xf numFmtId="166" fontId="0" fillId="8" borderId="12" xfId="0" applyNumberFormat="1" applyFill="1" applyBorder="1" applyAlignment="1">
      <alignment horizontal="center"/>
    </xf>
    <xf numFmtId="166" fontId="0" fillId="4" borderId="16" xfId="0" applyNumberFormat="1" applyFill="1" applyBorder="1" applyAlignment="1">
      <alignment horizontal="center"/>
    </xf>
    <xf numFmtId="166" fontId="0" fillId="4" borderId="17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6" fontId="0" fillId="7" borderId="8" xfId="0" applyNumberFormat="1" applyFill="1" applyBorder="1" applyAlignment="1">
      <alignment horizontal="center"/>
    </xf>
    <xf numFmtId="166" fontId="0" fillId="7" borderId="17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66" fontId="0" fillId="6" borderId="16" xfId="0" applyNumberFormat="1" applyFill="1" applyBorder="1" applyAlignment="1">
      <alignment horizontal="center"/>
    </xf>
    <xf numFmtId="166" fontId="0" fillId="6" borderId="17" xfId="0" applyNumberFormat="1" applyFill="1" applyBorder="1" applyAlignment="1">
      <alignment horizontal="center"/>
    </xf>
    <xf numFmtId="166" fontId="0" fillId="6" borderId="9" xfId="0" applyNumberFormat="1" applyFill="1" applyBorder="1" applyAlignment="1">
      <alignment horizontal="center"/>
    </xf>
    <xf numFmtId="166" fontId="14" fillId="0" borderId="0" xfId="0" applyNumberFormat="1" applyFont="1" applyBorder="1" applyAlignment="1">
      <alignment horizontal="left"/>
    </xf>
    <xf numFmtId="166" fontId="0" fillId="0" borderId="0" xfId="0" applyNumberFormat="1" applyBorder="1"/>
    <xf numFmtId="166" fontId="0" fillId="0" borderId="24" xfId="0" applyNumberFormat="1" applyBorder="1"/>
    <xf numFmtId="0" fontId="0" fillId="0" borderId="24" xfId="0" applyBorder="1"/>
    <xf numFmtId="166" fontId="0" fillId="8" borderId="16" xfId="0" applyNumberFormat="1" applyFill="1" applyBorder="1" applyAlignment="1">
      <alignment horizontal="center"/>
    </xf>
    <xf numFmtId="166" fontId="0" fillId="8" borderId="17" xfId="0" applyNumberFormat="1" applyFill="1" applyBorder="1" applyAlignment="1">
      <alignment horizontal="center"/>
    </xf>
    <xf numFmtId="166" fontId="0" fillId="8" borderId="9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0" fontId="4" fillId="0" borderId="7" xfId="0" quotePrefix="1" applyNumberFormat="1" applyFont="1" applyBorder="1" applyAlignment="1">
      <alignment horizontal="center"/>
    </xf>
    <xf numFmtId="0" fontId="0" fillId="0" borderId="0" xfId="0" applyNumberFormat="1" applyAlignment="1"/>
    <xf numFmtId="165" fontId="0" fillId="2" borderId="1" xfId="0" applyNumberForma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49" fontId="1" fillId="0" borderId="0" xfId="0" applyNumberFormat="1" applyFont="1" applyAlignment="1"/>
    <xf numFmtId="49" fontId="2" fillId="0" borderId="0" xfId="0" applyNumberFormat="1" applyFont="1" applyAlignment="1"/>
    <xf numFmtId="0" fontId="3" fillId="2" borderId="1" xfId="0" applyFont="1" applyFill="1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2" fontId="0" fillId="0" borderId="7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2" fontId="3" fillId="0" borderId="19" xfId="0" applyNumberFormat="1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20" xfId="0" applyFont="1" applyFill="1" applyBorder="1" applyAlignment="1"/>
    <xf numFmtId="2" fontId="0" fillId="0" borderId="19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0" xfId="0" applyBorder="1" applyAlignment="1">
      <alignment horizontal="left"/>
    </xf>
    <xf numFmtId="2" fontId="0" fillId="0" borderId="25" xfId="0" applyNumberFormat="1" applyBorder="1" applyAlignment="1">
      <alignment horizontal="center"/>
    </xf>
    <xf numFmtId="0" fontId="0" fillId="0" borderId="30" xfId="0" applyBorder="1" applyAlignment="1"/>
    <xf numFmtId="0" fontId="0" fillId="0" borderId="26" xfId="0" applyBorder="1" applyAlignment="1"/>
    <xf numFmtId="0" fontId="10" fillId="0" borderId="13" xfId="0" applyFont="1" applyBorder="1"/>
    <xf numFmtId="0" fontId="1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0" fontId="27" fillId="0" borderId="6" xfId="0" applyFont="1" applyBorder="1" applyAlignment="1"/>
    <xf numFmtId="0" fontId="0" fillId="0" borderId="35" xfId="0" applyBorder="1" applyAlignment="1">
      <alignment horizontal="center"/>
    </xf>
    <xf numFmtId="2" fontId="0" fillId="0" borderId="35" xfId="0" quotePrefix="1" applyNumberFormat="1" applyFill="1" applyBorder="1"/>
    <xf numFmtId="2" fontId="0" fillId="9" borderId="35" xfId="0" applyNumberFormat="1" applyFill="1" applyBorder="1" applyAlignment="1">
      <alignment horizontal="center"/>
    </xf>
    <xf numFmtId="0" fontId="28" fillId="9" borderId="34" xfId="0" applyFont="1" applyFill="1" applyBorder="1"/>
    <xf numFmtId="164" fontId="29" fillId="4" borderId="16" xfId="0" applyNumberFormat="1" applyFont="1" applyFill="1" applyBorder="1" applyAlignment="1">
      <alignment horizontal="center"/>
    </xf>
    <xf numFmtId="0" fontId="29" fillId="4" borderId="17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0" fontId="29" fillId="6" borderId="16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29" fillId="7" borderId="16" xfId="0" applyFont="1" applyFill="1" applyBorder="1" applyAlignment="1">
      <alignment horizontal="center"/>
    </xf>
    <xf numFmtId="0" fontId="29" fillId="7" borderId="17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29" fillId="8" borderId="16" xfId="0" applyFont="1" applyFill="1" applyBorder="1" applyAlignment="1">
      <alignment horizontal="center"/>
    </xf>
    <xf numFmtId="0" fontId="29" fillId="8" borderId="17" xfId="0" applyFont="1" applyFill="1" applyBorder="1" applyAlignment="1">
      <alignment horizontal="center"/>
    </xf>
    <xf numFmtId="0" fontId="29" fillId="8" borderId="9" xfId="0" applyFont="1" applyFill="1" applyBorder="1" applyAlignment="1">
      <alignment horizontal="center"/>
    </xf>
    <xf numFmtId="164" fontId="0" fillId="9" borderId="11" xfId="0" applyNumberFormat="1" applyFill="1" applyBorder="1" applyAlignment="1">
      <alignment horizontal="center"/>
    </xf>
    <xf numFmtId="0" fontId="0" fillId="9" borderId="0" xfId="0" applyNumberFormat="1" applyFill="1" applyBorder="1" applyAlignment="1">
      <alignment horizontal="center"/>
    </xf>
    <xf numFmtId="2" fontId="0" fillId="9" borderId="11" xfId="0" applyNumberFormat="1" applyFill="1" applyBorder="1" applyAlignment="1">
      <alignment horizontal="center"/>
    </xf>
    <xf numFmtId="2" fontId="0" fillId="9" borderId="0" xfId="0" applyNumberFormat="1" applyFill="1" applyBorder="1" applyAlignment="1">
      <alignment horizontal="center"/>
    </xf>
    <xf numFmtId="2" fontId="0" fillId="9" borderId="7" xfId="0" applyNumberFormat="1" applyFill="1" applyBorder="1" applyAlignment="1">
      <alignment horizontal="center"/>
    </xf>
    <xf numFmtId="2" fontId="0" fillId="9" borderId="12" xfId="0" applyNumberFormat="1" applyFill="1" applyBorder="1" applyAlignment="1">
      <alignment horizontal="center"/>
    </xf>
    <xf numFmtId="2" fontId="0" fillId="9" borderId="11" xfId="0" applyNumberFormat="1" applyFill="1" applyBorder="1"/>
    <xf numFmtId="166" fontId="0" fillId="9" borderId="11" xfId="0" applyNumberFormat="1" applyFill="1" applyBorder="1" applyAlignment="1">
      <alignment horizontal="center"/>
    </xf>
    <xf numFmtId="0" fontId="0" fillId="9" borderId="0" xfId="0" applyFill="1" applyBorder="1" applyAlignment="1">
      <alignment horizontal="right"/>
    </xf>
    <xf numFmtId="0" fontId="0" fillId="9" borderId="0" xfId="0" applyFill="1" applyBorder="1"/>
    <xf numFmtId="164" fontId="0" fillId="0" borderId="11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166" fontId="0" fillId="0" borderId="11" xfId="0" applyNumberFormat="1" applyFill="1" applyBorder="1" applyAlignment="1">
      <alignment horizontal="center"/>
    </xf>
    <xf numFmtId="166" fontId="0" fillId="0" borderId="12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2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sng" strike="noStrike">
                <a:solidFill>
                  <a:srgbClr val="000000"/>
                </a:solidFill>
                <a:latin typeface="Arial"/>
                <a:cs typeface="Arial"/>
              </a:rPr>
              <a:t>Graph 1</a:t>
            </a:r>
            <a:r>
              <a:rPr lang="de-DE" sz="1200" b="1" i="0" u="none" strike="noStrike">
                <a:solidFill>
                  <a:srgbClr val="000000"/>
                </a:solidFill>
                <a:latin typeface="Arial"/>
                <a:cs typeface="Arial"/>
              </a:rPr>
              <a:t>    Venushelligkeit und andere Parameter</a:t>
            </a:r>
          </a:p>
        </c:rich>
      </c:tx>
      <c:layout>
        <c:manualLayout>
          <c:xMode val="edge"/>
          <c:yMode val="edge"/>
          <c:x val="0.17021306068030548"/>
          <c:y val="3.23383870160599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286238156400799E-2"/>
          <c:y val="0.11194055966884735"/>
          <c:w val="0.84751919797068576"/>
          <c:h val="0.76119587899341212"/>
        </c:manualLayout>
      </c:layout>
      <c:scatterChart>
        <c:scatterStyle val="smoothMarker"/>
        <c:ser>
          <c:idx val="0"/>
          <c:order val="0"/>
          <c:tx>
            <c:v>Helligkeit (intensitätsproportional)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Venushelligkeit!$B$5:$B$18</c:f>
              <c:numCache>
                <c:formatCode>General</c:formatCode>
                <c:ptCount val="14"/>
                <c:pt idx="0">
                  <c:v>96</c:v>
                </c:pt>
                <c:pt idx="1">
                  <c:v>116</c:v>
                </c:pt>
                <c:pt idx="2">
                  <c:v>136</c:v>
                </c:pt>
                <c:pt idx="3">
                  <c:v>156</c:v>
                </c:pt>
                <c:pt idx="4">
                  <c:v>176</c:v>
                </c:pt>
                <c:pt idx="5">
                  <c:v>196</c:v>
                </c:pt>
                <c:pt idx="6">
                  <c:v>216</c:v>
                </c:pt>
                <c:pt idx="7">
                  <c:v>236</c:v>
                </c:pt>
                <c:pt idx="8">
                  <c:v>246</c:v>
                </c:pt>
                <c:pt idx="9">
                  <c:v>256</c:v>
                </c:pt>
                <c:pt idx="10">
                  <c:v>266</c:v>
                </c:pt>
                <c:pt idx="11">
                  <c:v>276</c:v>
                </c:pt>
                <c:pt idx="12">
                  <c:v>286</c:v>
                </c:pt>
                <c:pt idx="13">
                  <c:v>296</c:v>
                </c:pt>
              </c:numCache>
            </c:numRef>
          </c:xVal>
          <c:yVal>
            <c:numRef>
              <c:f>Venushelligkeit!$D$5:$D$18</c:f>
              <c:numCache>
                <c:formatCode>0.0</c:formatCode>
                <c:ptCount val="14"/>
                <c:pt idx="0">
                  <c:v>108.94262399048608</c:v>
                </c:pt>
                <c:pt idx="1">
                  <c:v>108.94262399048608</c:v>
                </c:pt>
                <c:pt idx="2">
                  <c:v>108.94262399048608</c:v>
                </c:pt>
                <c:pt idx="3">
                  <c:v>119.453751902208</c:v>
                </c:pt>
                <c:pt idx="4">
                  <c:v>119.453751902208</c:v>
                </c:pt>
                <c:pt idx="5">
                  <c:v>130.97902658155527</c:v>
                </c:pt>
                <c:pt idx="6">
                  <c:v>143.61629610676698</c:v>
                </c:pt>
                <c:pt idx="7">
                  <c:v>157.47284924723277</c:v>
                </c:pt>
                <c:pt idx="8">
                  <c:v>172.66632633114745</c:v>
                </c:pt>
                <c:pt idx="9">
                  <c:v>189.32571799654647</c:v>
                </c:pt>
                <c:pt idx="10">
                  <c:v>207.59246030499384</c:v>
                </c:pt>
                <c:pt idx="11">
                  <c:v>207.59246030499384</c:v>
                </c:pt>
                <c:pt idx="12">
                  <c:v>189.32571799654647</c:v>
                </c:pt>
                <c:pt idx="13">
                  <c:v>157.47284924723277</c:v>
                </c:pt>
              </c:numCache>
            </c:numRef>
          </c:yVal>
        </c:ser>
        <c:ser>
          <c:idx val="1"/>
          <c:order val="1"/>
          <c:tx>
            <c:v>Entfernung / 10^6 km</c:v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Venushelligkeit!$B$5:$B$19</c:f>
              <c:numCache>
                <c:formatCode>General</c:formatCode>
                <c:ptCount val="15"/>
                <c:pt idx="0">
                  <c:v>96</c:v>
                </c:pt>
                <c:pt idx="1">
                  <c:v>116</c:v>
                </c:pt>
                <c:pt idx="2">
                  <c:v>136</c:v>
                </c:pt>
                <c:pt idx="3">
                  <c:v>156</c:v>
                </c:pt>
                <c:pt idx="4">
                  <c:v>176</c:v>
                </c:pt>
                <c:pt idx="5">
                  <c:v>196</c:v>
                </c:pt>
                <c:pt idx="6">
                  <c:v>216</c:v>
                </c:pt>
                <c:pt idx="7">
                  <c:v>236</c:v>
                </c:pt>
                <c:pt idx="8">
                  <c:v>246</c:v>
                </c:pt>
                <c:pt idx="9">
                  <c:v>256</c:v>
                </c:pt>
                <c:pt idx="10">
                  <c:v>266</c:v>
                </c:pt>
                <c:pt idx="11">
                  <c:v>276</c:v>
                </c:pt>
                <c:pt idx="12">
                  <c:v>286</c:v>
                </c:pt>
                <c:pt idx="13">
                  <c:v>296</c:v>
                </c:pt>
                <c:pt idx="14">
                  <c:v>304</c:v>
                </c:pt>
              </c:numCache>
            </c:numRef>
          </c:xVal>
          <c:yVal>
            <c:numRef>
              <c:f>Venushelligkeit!$F$5:$F$19</c:f>
              <c:numCache>
                <c:formatCode>0.000</c:formatCode>
                <c:ptCount val="15"/>
                <c:pt idx="0">
                  <c:v>236.06880000000001</c:v>
                </c:pt>
                <c:pt idx="1">
                  <c:v>223.9512</c:v>
                </c:pt>
                <c:pt idx="2">
                  <c:v>208.84159999999997</c:v>
                </c:pt>
                <c:pt idx="3">
                  <c:v>190.73999999999998</c:v>
                </c:pt>
                <c:pt idx="4">
                  <c:v>170.24479999999997</c:v>
                </c:pt>
                <c:pt idx="5">
                  <c:v>147.8048</c:v>
                </c:pt>
                <c:pt idx="6">
                  <c:v>124.31759999999998</c:v>
                </c:pt>
                <c:pt idx="7">
                  <c:v>100.5312</c:v>
                </c:pt>
                <c:pt idx="8">
                  <c:v>88.712799999999987</c:v>
                </c:pt>
                <c:pt idx="9">
                  <c:v>77.193600000000004</c:v>
                </c:pt>
                <c:pt idx="10">
                  <c:v>66.272800000000004</c:v>
                </c:pt>
                <c:pt idx="11">
                  <c:v>56.3992</c:v>
                </c:pt>
                <c:pt idx="12">
                  <c:v>48.021599999999999</c:v>
                </c:pt>
                <c:pt idx="13">
                  <c:v>42.336799999999997</c:v>
                </c:pt>
                <c:pt idx="14">
                  <c:v>40.392000000000003</c:v>
                </c:pt>
              </c:numCache>
            </c:numRef>
          </c:yVal>
          <c:smooth val="1"/>
        </c:ser>
        <c:ser>
          <c:idx val="2"/>
          <c:order val="2"/>
          <c:tx>
            <c:v>beleuchteter Teil (%)</c:v>
          </c:tx>
          <c:spPr>
            <a:ln w="25400">
              <a:solidFill>
                <a:srgbClr val="000080"/>
              </a:solidFill>
              <a:prstDash val="lgDashDot"/>
            </a:ln>
          </c:spPr>
          <c:marker>
            <c:symbol val="none"/>
          </c:marker>
          <c:xVal>
            <c:numRef>
              <c:f>Venushelligkeit!$B$5:$B$19</c:f>
              <c:numCache>
                <c:formatCode>General</c:formatCode>
                <c:ptCount val="15"/>
                <c:pt idx="0">
                  <c:v>96</c:v>
                </c:pt>
                <c:pt idx="1">
                  <c:v>116</c:v>
                </c:pt>
                <c:pt idx="2">
                  <c:v>136</c:v>
                </c:pt>
                <c:pt idx="3">
                  <c:v>156</c:v>
                </c:pt>
                <c:pt idx="4">
                  <c:v>176</c:v>
                </c:pt>
                <c:pt idx="5">
                  <c:v>196</c:v>
                </c:pt>
                <c:pt idx="6">
                  <c:v>216</c:v>
                </c:pt>
                <c:pt idx="7">
                  <c:v>236</c:v>
                </c:pt>
                <c:pt idx="8">
                  <c:v>246</c:v>
                </c:pt>
                <c:pt idx="9">
                  <c:v>256</c:v>
                </c:pt>
                <c:pt idx="10">
                  <c:v>266</c:v>
                </c:pt>
                <c:pt idx="11">
                  <c:v>276</c:v>
                </c:pt>
                <c:pt idx="12">
                  <c:v>286</c:v>
                </c:pt>
                <c:pt idx="13">
                  <c:v>296</c:v>
                </c:pt>
                <c:pt idx="14">
                  <c:v>304</c:v>
                </c:pt>
              </c:numCache>
            </c:numRef>
          </c:xVal>
          <c:yVal>
            <c:numRef>
              <c:f>Venushelligkeit!$G$5:$G$19</c:f>
              <c:numCache>
                <c:formatCode>General</c:formatCode>
                <c:ptCount val="15"/>
                <c:pt idx="0">
                  <c:v>94</c:v>
                </c:pt>
                <c:pt idx="1">
                  <c:v>91</c:v>
                </c:pt>
                <c:pt idx="2">
                  <c:v>86</c:v>
                </c:pt>
                <c:pt idx="3">
                  <c:v>80</c:v>
                </c:pt>
                <c:pt idx="4">
                  <c:v>74</c:v>
                </c:pt>
                <c:pt idx="5">
                  <c:v>66</c:v>
                </c:pt>
                <c:pt idx="6">
                  <c:v>58</c:v>
                </c:pt>
                <c:pt idx="7">
                  <c:v>48</c:v>
                </c:pt>
                <c:pt idx="8">
                  <c:v>42</c:v>
                </c:pt>
                <c:pt idx="9">
                  <c:v>36</c:v>
                </c:pt>
                <c:pt idx="10">
                  <c:v>28</c:v>
                </c:pt>
                <c:pt idx="11">
                  <c:v>20</c:v>
                </c:pt>
                <c:pt idx="12">
                  <c:v>11</c:v>
                </c:pt>
                <c:pt idx="13">
                  <c:v>3</c:v>
                </c:pt>
                <c:pt idx="14">
                  <c:v>0</c:v>
                </c:pt>
              </c:numCache>
            </c:numRef>
          </c:yVal>
          <c:smooth val="1"/>
        </c:ser>
        <c:ser>
          <c:idx val="4"/>
          <c:order val="3"/>
          <c:tx>
            <c:v>scheinb. Durchm. (")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Venushelligkeit!$B$5:$B$19</c:f>
              <c:numCache>
                <c:formatCode>General</c:formatCode>
                <c:ptCount val="15"/>
                <c:pt idx="0">
                  <c:v>96</c:v>
                </c:pt>
                <c:pt idx="1">
                  <c:v>116</c:v>
                </c:pt>
                <c:pt idx="2">
                  <c:v>136</c:v>
                </c:pt>
                <c:pt idx="3">
                  <c:v>156</c:v>
                </c:pt>
                <c:pt idx="4">
                  <c:v>176</c:v>
                </c:pt>
                <c:pt idx="5">
                  <c:v>196</c:v>
                </c:pt>
                <c:pt idx="6">
                  <c:v>216</c:v>
                </c:pt>
                <c:pt idx="7">
                  <c:v>236</c:v>
                </c:pt>
                <c:pt idx="8">
                  <c:v>246</c:v>
                </c:pt>
                <c:pt idx="9">
                  <c:v>256</c:v>
                </c:pt>
                <c:pt idx="10">
                  <c:v>266</c:v>
                </c:pt>
                <c:pt idx="11">
                  <c:v>276</c:v>
                </c:pt>
                <c:pt idx="12">
                  <c:v>286</c:v>
                </c:pt>
                <c:pt idx="13">
                  <c:v>296</c:v>
                </c:pt>
                <c:pt idx="14">
                  <c:v>304</c:v>
                </c:pt>
              </c:numCache>
            </c:numRef>
          </c:xVal>
          <c:yVal>
            <c:numRef>
              <c:f>Venushelligkeit!$H$5:$H$19</c:f>
              <c:numCache>
                <c:formatCode>General</c:formatCode>
                <c:ptCount val="15"/>
                <c:pt idx="0">
                  <c:v>10.57</c:v>
                </c:pt>
                <c:pt idx="1">
                  <c:v>11.14</c:v>
                </c:pt>
                <c:pt idx="2">
                  <c:v>11.95</c:v>
                </c:pt>
                <c:pt idx="3">
                  <c:v>13.09</c:v>
                </c:pt>
                <c:pt idx="4">
                  <c:v>14.67</c:v>
                </c:pt>
                <c:pt idx="5">
                  <c:v>16.88</c:v>
                </c:pt>
                <c:pt idx="6">
                  <c:v>20.079999999999998</c:v>
                </c:pt>
                <c:pt idx="7">
                  <c:v>24.84</c:v>
                </c:pt>
                <c:pt idx="8">
                  <c:v>28.14</c:v>
                </c:pt>
                <c:pt idx="9">
                  <c:v>32.31</c:v>
                </c:pt>
                <c:pt idx="10">
                  <c:v>37.630000000000003</c:v>
                </c:pt>
                <c:pt idx="11">
                  <c:v>44.26</c:v>
                </c:pt>
                <c:pt idx="12">
                  <c:v>51.92</c:v>
                </c:pt>
                <c:pt idx="13">
                  <c:v>58.87</c:v>
                </c:pt>
                <c:pt idx="14" formatCode="0.00">
                  <c:v>62.2</c:v>
                </c:pt>
              </c:numCache>
            </c:numRef>
          </c:yVal>
          <c:smooth val="1"/>
        </c:ser>
        <c:ser>
          <c:idx val="3"/>
          <c:order val="4"/>
          <c:tx>
            <c:v>Phasenwinkel (°)</c:v>
          </c:tx>
          <c:spPr>
            <a:ln w="12700">
              <a:solidFill>
                <a:srgbClr val="800000"/>
              </a:solidFill>
              <a:prstDash val="lgDash"/>
            </a:ln>
          </c:spPr>
          <c:marker>
            <c:symbol val="circl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Venushelligkeit!$B$5:$B$19</c:f>
              <c:numCache>
                <c:formatCode>General</c:formatCode>
                <c:ptCount val="15"/>
                <c:pt idx="0">
                  <c:v>96</c:v>
                </c:pt>
                <c:pt idx="1">
                  <c:v>116</c:v>
                </c:pt>
                <c:pt idx="2">
                  <c:v>136</c:v>
                </c:pt>
                <c:pt idx="3">
                  <c:v>156</c:v>
                </c:pt>
                <c:pt idx="4">
                  <c:v>176</c:v>
                </c:pt>
                <c:pt idx="5">
                  <c:v>196</c:v>
                </c:pt>
                <c:pt idx="6">
                  <c:v>216</c:v>
                </c:pt>
                <c:pt idx="7">
                  <c:v>236</c:v>
                </c:pt>
                <c:pt idx="8">
                  <c:v>246</c:v>
                </c:pt>
                <c:pt idx="9">
                  <c:v>256</c:v>
                </c:pt>
                <c:pt idx="10">
                  <c:v>266</c:v>
                </c:pt>
                <c:pt idx="11">
                  <c:v>276</c:v>
                </c:pt>
                <c:pt idx="12">
                  <c:v>286</c:v>
                </c:pt>
                <c:pt idx="13">
                  <c:v>296</c:v>
                </c:pt>
                <c:pt idx="14">
                  <c:v>304</c:v>
                </c:pt>
              </c:numCache>
            </c:numRef>
          </c:xVal>
          <c:yVal>
            <c:numRef>
              <c:f>Venushelligkeit!$I$5:$I$19</c:f>
              <c:numCache>
                <c:formatCode>General</c:formatCode>
                <c:ptCount val="15"/>
                <c:pt idx="0">
                  <c:v>28</c:v>
                </c:pt>
                <c:pt idx="1">
                  <c:v>36</c:v>
                </c:pt>
                <c:pt idx="2">
                  <c:v>44</c:v>
                </c:pt>
                <c:pt idx="3">
                  <c:v>53</c:v>
                </c:pt>
                <c:pt idx="4">
                  <c:v>62</c:v>
                </c:pt>
                <c:pt idx="5">
                  <c:v>71</c:v>
                </c:pt>
                <c:pt idx="6">
                  <c:v>81</c:v>
                </c:pt>
                <c:pt idx="7">
                  <c:v>92</c:v>
                </c:pt>
                <c:pt idx="8">
                  <c:v>99</c:v>
                </c:pt>
                <c:pt idx="9">
                  <c:v>107</c:v>
                </c:pt>
                <c:pt idx="10">
                  <c:v>116</c:v>
                </c:pt>
                <c:pt idx="11">
                  <c:v>127</c:v>
                </c:pt>
                <c:pt idx="12">
                  <c:v>142</c:v>
                </c:pt>
                <c:pt idx="13">
                  <c:v>159</c:v>
                </c:pt>
                <c:pt idx="14">
                  <c:v>180</c:v>
                </c:pt>
              </c:numCache>
            </c:numRef>
          </c:yVal>
          <c:smooth val="1"/>
        </c:ser>
        <c:axId val="70589056"/>
        <c:axId val="74098176"/>
      </c:scatterChart>
      <c:valAx>
        <c:axId val="70589056"/>
        <c:scaling>
          <c:orientation val="minMax"/>
          <c:max val="310"/>
          <c:min val="9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Tages-Nr.</a:t>
                </a:r>
              </a:p>
            </c:rich>
          </c:tx>
          <c:layout>
            <c:manualLayout>
              <c:xMode val="edge"/>
              <c:yMode val="edge"/>
              <c:x val="0.8634766664805209"/>
              <c:y val="0.816751935858763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098176"/>
        <c:crosses val="autoZero"/>
        <c:crossBetween val="midCat"/>
        <c:majorUnit val="20"/>
        <c:minorUnit val="10"/>
      </c:valAx>
      <c:valAx>
        <c:axId val="74098176"/>
        <c:scaling>
          <c:orientation val="minMax"/>
          <c:max val="24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589056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4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9.2877147752980588E-2"/>
          <c:y val="0.19468110789948725"/>
          <c:w val="0.39539075553862607"/>
          <c:h val="0.208955731488387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1" footer="0.4921259845000006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8.0062794348508631E-2"/>
          <c:y val="5.6195937795443802E-2"/>
          <c:w val="0.86813253358373565"/>
          <c:h val="0.88904959646614978"/>
        </c:manualLayout>
      </c:layout>
      <c:scatterChart>
        <c:scatterStyle val="smoothMarker"/>
        <c:ser>
          <c:idx val="0"/>
          <c:order val="0"/>
          <c:tx>
            <c:v>Venus (bei festgehaltener Erde)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Venusbahn!$I$5:$I$20</c:f>
              <c:numCache>
                <c:formatCode>0.000</c:formatCode>
                <c:ptCount val="16"/>
                <c:pt idx="0">
                  <c:v>0.31963752203552748</c:v>
                </c:pt>
                <c:pt idx="1">
                  <c:v>0.16900179816781247</c:v>
                </c:pt>
                <c:pt idx="2">
                  <c:v>5.1879469254575176E-3</c:v>
                </c:pt>
                <c:pt idx="3">
                  <c:v>-0.16160963876433768</c:v>
                </c:pt>
                <c:pt idx="4">
                  <c:v>-0.31975109195887136</c:v>
                </c:pt>
                <c:pt idx="5">
                  <c:v>-0.45851535759604445</c:v>
                </c:pt>
                <c:pt idx="6">
                  <c:v>-0.57122988409504338</c:v>
                </c:pt>
                <c:pt idx="7">
                  <c:v>-0.65399251569834971</c:v>
                </c:pt>
                <c:pt idx="8">
                  <c:v>-0.6837523244237419</c:v>
                </c:pt>
                <c:pt idx="9">
                  <c:v>-0.70552556235848429</c:v>
                </c:pt>
                <c:pt idx="10">
                  <c:v>-0.71925139620738099</c:v>
                </c:pt>
                <c:pt idx="11">
                  <c:v>-0.72306225227062437</c:v>
                </c:pt>
                <c:pt idx="12">
                  <c:v>-0.72484625131493141</c:v>
                </c:pt>
                <c:pt idx="13">
                  <c:v>-0.72239339709232941</c:v>
                </c:pt>
                <c:pt idx="14">
                  <c:v>-0.71196787823346941</c:v>
                </c:pt>
                <c:pt idx="15">
                  <c:v>-0.69372662227663062</c:v>
                </c:pt>
              </c:numCache>
            </c:numRef>
          </c:xVal>
          <c:yVal>
            <c:numRef>
              <c:f>Venusbahn!$J$5:$J$20</c:f>
              <c:numCache>
                <c:formatCode>0.00</c:formatCode>
                <c:ptCount val="16"/>
                <c:pt idx="0">
                  <c:v>0.65073562566297816</c:v>
                </c:pt>
                <c:pt idx="1">
                  <c:v>0.70502722799622841</c:v>
                </c:pt>
                <c:pt idx="2">
                  <c:v>0.72498143783596181</c:v>
                </c:pt>
                <c:pt idx="3">
                  <c:v>0.70675832125165694</c:v>
                </c:pt>
                <c:pt idx="4">
                  <c:v>0.65067982848026673</c:v>
                </c:pt>
                <c:pt idx="5">
                  <c:v>0.56159475322386276</c:v>
                </c:pt>
                <c:pt idx="6">
                  <c:v>0.44645427483311578</c:v>
                </c:pt>
                <c:pt idx="7">
                  <c:v>0.31291978111098012</c:v>
                </c:pt>
                <c:pt idx="8">
                  <c:v>0.24105550988336669</c:v>
                </c:pt>
                <c:pt idx="9">
                  <c:v>0.16690919944312402</c:v>
                </c:pt>
                <c:pt idx="10">
                  <c:v>9.1117665980495144E-2</c:v>
                </c:pt>
                <c:pt idx="11">
                  <c:v>5.2971495554985287E-2</c:v>
                </c:pt>
                <c:pt idx="12">
                  <c:v>1.493023625705019E-2</c:v>
                </c:pt>
                <c:pt idx="13">
                  <c:v>-6.1422958553003511E-2</c:v>
                </c:pt>
                <c:pt idx="14">
                  <c:v>-0.13684568083696183</c:v>
                </c:pt>
                <c:pt idx="15">
                  <c:v>-0.21063801543087365</c:v>
                </c:pt>
              </c:numCache>
            </c:numRef>
          </c:yVal>
          <c:smooth val="1"/>
        </c:ser>
        <c:ser>
          <c:idx val="1"/>
          <c:order val="1"/>
          <c:tx>
            <c:v>Das Dreieck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Venusbahn!$J$23:$J$26</c:f>
              <c:numCache>
                <c:formatCode>0.000</c:formatCode>
                <c:ptCount val="4"/>
                <c:pt idx="0">
                  <c:v>0</c:v>
                </c:pt>
                <c:pt idx="1">
                  <c:v>-0.96116542178885189</c:v>
                </c:pt>
                <c:pt idx="2">
                  <c:v>-0.72306225227062437</c:v>
                </c:pt>
                <c:pt idx="3" formatCode="General">
                  <c:v>0</c:v>
                </c:pt>
              </c:numCache>
            </c:numRef>
          </c:xVal>
          <c:yVal>
            <c:numRef>
              <c:f>Venusbahn!$K$23:$K$26</c:f>
              <c:numCache>
                <c:formatCode>0.00</c:formatCode>
                <c:ptCount val="4"/>
                <c:pt idx="0">
                  <c:v>0</c:v>
                </c:pt>
                <c:pt idx="1">
                  <c:v>-0.27597288264874575</c:v>
                </c:pt>
                <c:pt idx="2">
                  <c:v>5.2971495554985287E-2</c:v>
                </c:pt>
                <c:pt idx="3">
                  <c:v>0</c:v>
                </c:pt>
              </c:numCache>
            </c:numRef>
          </c:yVal>
        </c:ser>
        <c:ser>
          <c:idx val="2"/>
          <c:order val="2"/>
          <c:tx>
            <c:v>Sonne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Venusbahn!$J$26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Venusbahn!$K$26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Helligkeitsmaximum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8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Venusbahn!$I$16</c:f>
              <c:numCache>
                <c:formatCode>0.000</c:formatCode>
                <c:ptCount val="1"/>
                <c:pt idx="0">
                  <c:v>-0.72306225227062437</c:v>
                </c:pt>
              </c:numCache>
            </c:numRef>
          </c:xVal>
          <c:yVal>
            <c:numRef>
              <c:f>Venusbahn!$J$16</c:f>
              <c:numCache>
                <c:formatCode>0.00</c:formatCode>
                <c:ptCount val="1"/>
                <c:pt idx="0">
                  <c:v>5.2971495554985287E-2</c:v>
                </c:pt>
              </c:numCache>
            </c:numRef>
          </c:yVal>
          <c:smooth val="1"/>
        </c:ser>
        <c:ser>
          <c:idx val="4"/>
          <c:order val="4"/>
          <c:tx>
            <c:v>Erde (festgehalten)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Venusbahn!$E$5</c:f>
              <c:numCache>
                <c:formatCode>0.00</c:formatCode>
                <c:ptCount val="1"/>
                <c:pt idx="0">
                  <c:v>-0.96116542178885189</c:v>
                </c:pt>
              </c:numCache>
            </c:numRef>
          </c:xVal>
          <c:yVal>
            <c:numRef>
              <c:f>Venusbahn!$F$5</c:f>
              <c:numCache>
                <c:formatCode>0.00</c:formatCode>
                <c:ptCount val="1"/>
                <c:pt idx="0">
                  <c:v>-0.27597288264874575</c:v>
                </c:pt>
              </c:numCache>
            </c:numRef>
          </c:yVal>
          <c:smooth val="1"/>
        </c:ser>
        <c:axId val="69042560"/>
        <c:axId val="69044864"/>
      </c:scatterChart>
      <c:valAx>
        <c:axId val="69042560"/>
        <c:scaling>
          <c:orientation val="minMax"/>
          <c:min val="-1"/>
        </c:scaling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x / AE</a:t>
                </a:r>
              </a:p>
            </c:rich>
          </c:tx>
          <c:layout>
            <c:manualLayout>
              <c:xMode val="edge"/>
              <c:yMode val="edge"/>
              <c:x val="0.87127224481555188"/>
              <c:y val="0.6111022029511350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9044864"/>
        <c:crosses val="autoZero"/>
        <c:crossBetween val="midCat"/>
        <c:majorUnit val="0.5"/>
      </c:valAx>
      <c:valAx>
        <c:axId val="69044864"/>
        <c:scaling>
          <c:orientation val="minMax"/>
          <c:max val="1"/>
          <c:min val="-0.5"/>
        </c:scaling>
        <c:axPos val="l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y / AE</a:t>
                </a:r>
              </a:p>
            </c:rich>
          </c:tx>
          <c:layout>
            <c:manualLayout>
              <c:xMode val="edge"/>
              <c:yMode val="edge"/>
              <c:x val="0.66405074449533374"/>
              <c:y val="7.4928006607983752E-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9042560"/>
        <c:crosses val="autoZero"/>
        <c:crossBetween val="midCat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 sz="1100"/>
              <a:t>Graph 3a)  6.04.02    m = -3.9     </a:t>
            </a:r>
            <a:r>
              <a:rPr lang="de-DE" sz="1100">
                <a:latin typeface="Symbol" pitchFamily="18" charset="2"/>
              </a:rPr>
              <a:t>f </a:t>
            </a:r>
            <a:r>
              <a:rPr lang="de-DE" sz="1100"/>
              <a:t>= 28°  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6271309062288448E-2"/>
          <c:y val="0.14399316364524237"/>
          <c:w val="0.85909440565212503"/>
          <c:h val="0.78345776545373658"/>
        </c:manualLayout>
      </c:layout>
      <c:scatterChart>
        <c:scatterStyle val="smoothMarker"/>
        <c:ser>
          <c:idx val="0"/>
          <c:order val="0"/>
          <c:tx>
            <c:v>a) Halbkreis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Lichtgestalten!$B$22:$B$40</c:f>
              <c:numCache>
                <c:formatCode>0.000</c:formatCode>
                <c:ptCount val="19"/>
                <c:pt idx="0">
                  <c:v>0</c:v>
                </c:pt>
                <c:pt idx="1">
                  <c:v>8.2256317051733183E-2</c:v>
                </c:pt>
                <c:pt idx="2">
                  <c:v>0.11283706567360967</c:v>
                </c:pt>
                <c:pt idx="3">
                  <c:v>0.13378454725694505</c:v>
                </c:pt>
                <c:pt idx="4">
                  <c:v>0.14921262272227848</c:v>
                </c:pt>
                <c:pt idx="5">
                  <c:v>0.16071872471674317</c:v>
                </c:pt>
                <c:pt idx="6">
                  <c:v>0.16910532271188725</c:v>
                </c:pt>
                <c:pt idx="7">
                  <c:v>0.17482194331492482</c:v>
                </c:pt>
                <c:pt idx="8">
                  <c:v>0.17812583630490564</c:v>
                </c:pt>
                <c:pt idx="9">
                  <c:v>0.17915053796803762</c:v>
                </c:pt>
                <c:pt idx="10">
                  <c:v>0.17793542915662566</c:v>
                </c:pt>
                <c:pt idx="11">
                  <c:v>0.17443370845128472</c:v>
                </c:pt>
                <c:pt idx="12">
                  <c:v>0.16850287931956254</c:v>
                </c:pt>
                <c:pt idx="13">
                  <c:v>0.1598728308184299</c:v>
                </c:pt>
                <c:pt idx="14">
                  <c:v>0.14807235977323235</c:v>
                </c:pt>
                <c:pt idx="15">
                  <c:v>0.13225553078691574</c:v>
                </c:pt>
                <c:pt idx="16">
                  <c:v>0.11071416855418312</c:v>
                </c:pt>
                <c:pt idx="17">
                  <c:v>7.8890612962248738E-2</c:v>
                </c:pt>
                <c:pt idx="18">
                  <c:v>0</c:v>
                </c:pt>
              </c:numCache>
            </c:numRef>
          </c:xVal>
          <c:yVal>
            <c:numRef>
              <c:f>Lichtgestalten!$A$22:$A$40</c:f>
              <c:numCache>
                <c:formatCode>0.000</c:formatCode>
                <c:ptCount val="19"/>
                <c:pt idx="0">
                  <c:v>-0.17915254237288136</c:v>
                </c:pt>
                <c:pt idx="1">
                  <c:v>-0.15915254237288137</c:v>
                </c:pt>
                <c:pt idx="2">
                  <c:v>-0.13915254237288138</c:v>
                </c:pt>
                <c:pt idx="3">
                  <c:v>-0.11915254237288138</c:v>
                </c:pt>
                <c:pt idx="4">
                  <c:v>-9.9152542372881375E-2</c:v>
                </c:pt>
                <c:pt idx="5">
                  <c:v>-7.9152542372881371E-2</c:v>
                </c:pt>
                <c:pt idx="6">
                  <c:v>-5.9152542372881367E-2</c:v>
                </c:pt>
                <c:pt idx="7">
                  <c:v>-3.9152542372881363E-2</c:v>
                </c:pt>
                <c:pt idx="8">
                  <c:v>-1.9152542372881363E-2</c:v>
                </c:pt>
                <c:pt idx="9">
                  <c:v>8.4745762711863765E-4</c:v>
                </c:pt>
                <c:pt idx="10">
                  <c:v>2.0847457627118638E-2</c:v>
                </c:pt>
                <c:pt idx="11">
                  <c:v>4.0847457627118638E-2</c:v>
                </c:pt>
                <c:pt idx="12">
                  <c:v>6.0847457627118642E-2</c:v>
                </c:pt>
                <c:pt idx="13">
                  <c:v>8.0847457627118646E-2</c:v>
                </c:pt>
                <c:pt idx="14">
                  <c:v>0.10084745762711865</c:v>
                </c:pt>
                <c:pt idx="15">
                  <c:v>0.12084745762711865</c:v>
                </c:pt>
                <c:pt idx="16">
                  <c:v>0.14084745762711864</c:v>
                </c:pt>
                <c:pt idx="17">
                  <c:v>0.16084745762711863</c:v>
                </c:pt>
                <c:pt idx="18">
                  <c:v>0.17915254237288136</c:v>
                </c:pt>
              </c:numCache>
            </c:numRef>
          </c:yVal>
          <c:smooth val="1"/>
        </c:ser>
        <c:ser>
          <c:idx val="1"/>
          <c:order val="1"/>
          <c:tx>
            <c:v>a) Halbellipse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Lichtgestalten!$C$22:$C$40</c:f>
              <c:numCache>
                <c:formatCode>0.000</c:formatCode>
                <c:ptCount val="19"/>
                <c:pt idx="0">
                  <c:v>0</c:v>
                </c:pt>
                <c:pt idx="1">
                  <c:v>-7.2628017138268511E-2</c:v>
                </c:pt>
                <c:pt idx="2">
                  <c:v>-9.9629215521778308E-2</c:v>
                </c:pt>
                <c:pt idx="3">
                  <c:v>-0.11812474396224097</c:v>
                </c:pt>
                <c:pt idx="4">
                  <c:v>-0.13174692605680302</c:v>
                </c:pt>
                <c:pt idx="5">
                  <c:v>-0.1419062111160049</c:v>
                </c:pt>
                <c:pt idx="6">
                  <c:v>-0.14931113762809287</c:v>
                </c:pt>
                <c:pt idx="7">
                  <c:v>-0.15435861402883264</c:v>
                </c:pt>
                <c:pt idx="8">
                  <c:v>-0.1572757783913997</c:v>
                </c:pt>
                <c:pt idx="9">
                  <c:v>-0.15818053625826062</c:v>
                </c:pt>
                <c:pt idx="10">
                  <c:v>-0.15710765885816275</c:v>
                </c:pt>
                <c:pt idx="11">
                  <c:v>-0.15401582299051772</c:v>
                </c:pt>
                <c:pt idx="12">
                  <c:v>-0.14877921168500599</c:v>
                </c:pt>
                <c:pt idx="13">
                  <c:v>-0.14115933113467516</c:v>
                </c:pt>
                <c:pt idx="14">
                  <c:v>-0.13074013363071652</c:v>
                </c:pt>
                <c:pt idx="15">
                  <c:v>-0.11677470255058695</c:v>
                </c:pt>
                <c:pt idx="16">
                  <c:v>-9.7754808620293482E-2</c:v>
                </c:pt>
                <c:pt idx="17">
                  <c:v>-6.9656276814182794E-2</c:v>
                </c:pt>
                <c:pt idx="18">
                  <c:v>0</c:v>
                </c:pt>
              </c:numCache>
            </c:numRef>
          </c:xVal>
          <c:yVal>
            <c:numRef>
              <c:f>Lichtgestalten!$A$22:$A$40</c:f>
              <c:numCache>
                <c:formatCode>0.000</c:formatCode>
                <c:ptCount val="19"/>
                <c:pt idx="0">
                  <c:v>-0.17915254237288136</c:v>
                </c:pt>
                <c:pt idx="1">
                  <c:v>-0.15915254237288137</c:v>
                </c:pt>
                <c:pt idx="2">
                  <c:v>-0.13915254237288138</c:v>
                </c:pt>
                <c:pt idx="3">
                  <c:v>-0.11915254237288138</c:v>
                </c:pt>
                <c:pt idx="4">
                  <c:v>-9.9152542372881375E-2</c:v>
                </c:pt>
                <c:pt idx="5">
                  <c:v>-7.9152542372881371E-2</c:v>
                </c:pt>
                <c:pt idx="6">
                  <c:v>-5.9152542372881367E-2</c:v>
                </c:pt>
                <c:pt idx="7">
                  <c:v>-3.9152542372881363E-2</c:v>
                </c:pt>
                <c:pt idx="8">
                  <c:v>-1.9152542372881363E-2</c:v>
                </c:pt>
                <c:pt idx="9">
                  <c:v>8.4745762711863765E-4</c:v>
                </c:pt>
                <c:pt idx="10">
                  <c:v>2.0847457627118638E-2</c:v>
                </c:pt>
                <c:pt idx="11">
                  <c:v>4.0847457627118638E-2</c:v>
                </c:pt>
                <c:pt idx="12">
                  <c:v>6.0847457627118642E-2</c:v>
                </c:pt>
                <c:pt idx="13">
                  <c:v>8.0847457627118646E-2</c:v>
                </c:pt>
                <c:pt idx="14">
                  <c:v>0.10084745762711865</c:v>
                </c:pt>
                <c:pt idx="15">
                  <c:v>0.12084745762711865</c:v>
                </c:pt>
                <c:pt idx="16">
                  <c:v>0.14084745762711864</c:v>
                </c:pt>
                <c:pt idx="17">
                  <c:v>0.16084745762711863</c:v>
                </c:pt>
                <c:pt idx="18">
                  <c:v>0.17915254237288136</c:v>
                </c:pt>
              </c:numCache>
            </c:numRef>
          </c:yVal>
          <c:smooth val="1"/>
        </c:ser>
        <c:axId val="69069056"/>
        <c:axId val="70701056"/>
      </c:scatterChart>
      <c:valAx>
        <c:axId val="69069056"/>
        <c:scaling>
          <c:orientation val="minMax"/>
          <c:max val="1"/>
          <c:min val="-1"/>
        </c:scaling>
        <c:axPos val="b"/>
        <c:numFmt formatCode="0.0" sourceLinked="0"/>
        <c:tickLblPos val="nextTo"/>
        <c:spPr>
          <a:ln>
            <a:solidFill>
              <a:srgbClr val="000000"/>
            </a:solidFill>
            <a:prstDash val="dash"/>
          </a:ln>
        </c:spPr>
        <c:crossAx val="70701056"/>
        <c:crosses val="autoZero"/>
        <c:crossBetween val="midCat"/>
        <c:majorUnit val="0.5"/>
      </c:valAx>
      <c:valAx>
        <c:axId val="70701056"/>
        <c:scaling>
          <c:orientation val="minMax"/>
          <c:max val="1"/>
          <c:min val="-1"/>
        </c:scaling>
        <c:axPos val="l"/>
        <c:numFmt formatCode="0.0" sourceLinked="0"/>
        <c:tickLblPos val="nextTo"/>
        <c:spPr>
          <a:ln w="9525">
            <a:solidFill>
              <a:srgbClr val="000000"/>
            </a:solidFill>
            <a:prstDash val="dash"/>
          </a:ln>
        </c:spPr>
        <c:crossAx val="69069056"/>
        <c:crosses val="autoZero"/>
        <c:crossBetween val="midCat"/>
        <c:majorUnit val="0.5"/>
      </c:valAx>
      <c:spPr>
        <a:ln w="6350">
          <a:solidFill>
            <a:schemeClr val="tx1"/>
          </a:solidFill>
        </a:ln>
      </c:spPr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 sz="1100"/>
              <a:t>Graph 3b)  15.07.02    m = -4.1     </a:t>
            </a:r>
            <a:r>
              <a:rPr lang="de-DE" sz="1100">
                <a:latin typeface="Symbol" pitchFamily="18" charset="2"/>
              </a:rPr>
              <a:t>f </a:t>
            </a:r>
            <a:r>
              <a:rPr lang="de-DE" sz="1100"/>
              <a:t>= 71°  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6271309062288448E-2"/>
          <c:y val="0.14399316364524245"/>
          <c:w val="0.85909440565212525"/>
          <c:h val="0.78345776545373658"/>
        </c:manualLayout>
      </c:layout>
      <c:scatterChart>
        <c:scatterStyle val="smoothMarker"/>
        <c:ser>
          <c:idx val="0"/>
          <c:order val="0"/>
          <c:tx>
            <c:v>b) Halbkreis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Lichtgestalten!$E$22:$E$51</c:f>
              <c:numCache>
                <c:formatCode>0.000</c:formatCode>
                <c:ptCount val="30"/>
                <c:pt idx="0">
                  <c:v>0</c:v>
                </c:pt>
                <c:pt idx="1">
                  <c:v>0.10509075980603712</c:v>
                </c:pt>
                <c:pt idx="2">
                  <c:v>0.14590454274360462</c:v>
                </c:pt>
                <c:pt idx="3">
                  <c:v>0.17530602781944069</c:v>
                </c:pt>
                <c:pt idx="4">
                  <c:v>0.19843455139274682</c:v>
                </c:pt>
                <c:pt idx="5">
                  <c:v>0.21730241366135547</c:v>
                </c:pt>
                <c:pt idx="6">
                  <c:v>0.23294721887084424</c:v>
                </c:pt>
                <c:pt idx="7">
                  <c:v>0.24598470394776822</c:v>
                </c:pt>
                <c:pt idx="8">
                  <c:v>0.25681227068207108</c:v>
                </c:pt>
                <c:pt idx="9">
                  <c:v>0.26570022613744898</c:v>
                </c:pt>
                <c:pt idx="10">
                  <c:v>0.2728381900799477</c:v>
                </c:pt>
                <c:pt idx="11">
                  <c:v>0.27836081937426443</c:v>
                </c:pt>
                <c:pt idx="12">
                  <c:v>0.28236291109018202</c:v>
                </c:pt>
                <c:pt idx="13">
                  <c:v>0.28490854910994196</c:v>
                </c:pt>
                <c:pt idx="14">
                  <c:v>0.28603662204784613</c:v>
                </c:pt>
                <c:pt idx="15">
                  <c:v>0.28576391820723718</c:v>
                </c:pt>
                <c:pt idx="16">
                  <c:v>0.28408640366227089</c:v>
                </c:pt>
                <c:pt idx="17">
                  <c:v>0.28097891832372918</c:v>
                </c:pt>
                <c:pt idx="18">
                  <c:v>0.27639323497325879</c:v>
                </c:pt>
                <c:pt idx="19">
                  <c:v>0.27025411770330759</c:v>
                </c:pt>
                <c:pt idx="20">
                  <c:v>0.26245257844457043</c:v>
                </c:pt>
                <c:pt idx="21">
                  <c:v>0.25283477555275807</c:v>
                </c:pt>
                <c:pt idx="22">
                  <c:v>0.24118352249982528</c:v>
                </c:pt>
                <c:pt idx="23">
                  <c:v>0.2271861776650021</c:v>
                </c:pt>
                <c:pt idx="24">
                  <c:v>0.21037496789932988</c:v>
                </c:pt>
                <c:pt idx="25">
                  <c:v>0.19000446025094844</c:v>
                </c:pt>
                <c:pt idx="26">
                  <c:v>0.16475971204109466</c:v>
                </c:pt>
                <c:pt idx="27">
                  <c:v>0.13187050659064978</c:v>
                </c:pt>
                <c:pt idx="28">
                  <c:v>8.2667395659260776E-2</c:v>
                </c:pt>
                <c:pt idx="29">
                  <c:v>0</c:v>
                </c:pt>
              </c:numCache>
            </c:numRef>
          </c:xVal>
          <c:yVal>
            <c:numRef>
              <c:f>Lichtgestalten!$D$22:$D$51</c:f>
              <c:numCache>
                <c:formatCode>0.000</c:formatCode>
                <c:ptCount val="30"/>
                <c:pt idx="0">
                  <c:v>-0.28610169491525422</c:v>
                </c:pt>
                <c:pt idx="1">
                  <c:v>-0.26610169491525421</c:v>
                </c:pt>
                <c:pt idx="2">
                  <c:v>-0.24610169491525422</c:v>
                </c:pt>
                <c:pt idx="3">
                  <c:v>-0.22610169491525423</c:v>
                </c:pt>
                <c:pt idx="4">
                  <c:v>-0.20610169491525424</c:v>
                </c:pt>
                <c:pt idx="5">
                  <c:v>-0.18610169491525425</c:v>
                </c:pt>
                <c:pt idx="6">
                  <c:v>-0.16610169491525426</c:v>
                </c:pt>
                <c:pt idx="7">
                  <c:v>-0.14610169491525427</c:v>
                </c:pt>
                <c:pt idx="8">
                  <c:v>-0.12610169491525428</c:v>
                </c:pt>
                <c:pt idx="9">
                  <c:v>-0.10610169491525427</c:v>
                </c:pt>
                <c:pt idx="10">
                  <c:v>-8.6101694915254268E-2</c:v>
                </c:pt>
                <c:pt idx="11">
                  <c:v>-6.6101694915254264E-2</c:v>
                </c:pt>
                <c:pt idx="12">
                  <c:v>-4.610169491525426E-2</c:v>
                </c:pt>
                <c:pt idx="13">
                  <c:v>-2.6101694915254259E-2</c:v>
                </c:pt>
                <c:pt idx="14">
                  <c:v>-6.1016949152542591E-3</c:v>
                </c:pt>
                <c:pt idx="15">
                  <c:v>1.3898305084745741E-2</c:v>
                </c:pt>
                <c:pt idx="16">
                  <c:v>3.3898305084745742E-2</c:v>
                </c:pt>
                <c:pt idx="17">
                  <c:v>5.3898305084745746E-2</c:v>
                </c:pt>
                <c:pt idx="18">
                  <c:v>7.389830508474575E-2</c:v>
                </c:pt>
                <c:pt idx="19">
                  <c:v>9.3898305084745753E-2</c:v>
                </c:pt>
                <c:pt idx="20">
                  <c:v>0.11389830508474576</c:v>
                </c:pt>
                <c:pt idx="21">
                  <c:v>0.13389830508474576</c:v>
                </c:pt>
                <c:pt idx="22">
                  <c:v>0.15389830508474575</c:v>
                </c:pt>
                <c:pt idx="23">
                  <c:v>0.17389830508474574</c:v>
                </c:pt>
                <c:pt idx="24">
                  <c:v>0.19389830508474573</c:v>
                </c:pt>
                <c:pt idx="25">
                  <c:v>0.21389830508474572</c:v>
                </c:pt>
                <c:pt idx="26">
                  <c:v>0.23389830508474571</c:v>
                </c:pt>
                <c:pt idx="27">
                  <c:v>0.2538983050847457</c:v>
                </c:pt>
                <c:pt idx="28">
                  <c:v>0.27389830508474572</c:v>
                </c:pt>
                <c:pt idx="29">
                  <c:v>0.28610169491525422</c:v>
                </c:pt>
              </c:numCache>
            </c:numRef>
          </c:yVal>
          <c:smooth val="1"/>
        </c:ser>
        <c:ser>
          <c:idx val="1"/>
          <c:order val="1"/>
          <c:tx>
            <c:v>b) Halbellipse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Lichtgestalten!$F$22:$F$51</c:f>
              <c:numCache>
                <c:formatCode>0.000</c:formatCode>
                <c:ptCount val="30"/>
                <c:pt idx="0">
                  <c:v>0</c:v>
                </c:pt>
                <c:pt idx="1">
                  <c:v>-3.4214204720551838E-2</c:v>
                </c:pt>
                <c:pt idx="2">
                  <c:v>-4.7501872707950692E-2</c:v>
                </c:pt>
                <c:pt idx="3">
                  <c:v>-5.7074059942390266E-2</c:v>
                </c:pt>
                <c:pt idx="4">
                  <c:v>-6.4603970677470396E-2</c:v>
                </c:pt>
                <c:pt idx="5">
                  <c:v>-7.074674577481313E-2</c:v>
                </c:pt>
                <c:pt idx="6">
                  <c:v>-7.5840196133708113E-2</c:v>
                </c:pt>
                <c:pt idx="7">
                  <c:v>-8.0084786088964979E-2</c:v>
                </c:pt>
                <c:pt idx="8">
                  <c:v>-8.3609897007913672E-2</c:v>
                </c:pt>
                <c:pt idx="9">
                  <c:v>-8.650353226241847E-2</c:v>
                </c:pt>
                <c:pt idx="10">
                  <c:v>-8.8827426009759514E-2</c:v>
                </c:pt>
                <c:pt idx="11">
                  <c:v>-9.0625418236861224E-2</c:v>
                </c:pt>
                <c:pt idx="12">
                  <c:v>-9.1928371850780802E-2</c:v>
                </c:pt>
                <c:pt idx="13">
                  <c:v>-9.2757150522790002E-2</c:v>
                </c:pt>
                <c:pt idx="14">
                  <c:v>-9.3124415147276526E-2</c:v>
                </c:pt>
                <c:pt idx="15">
                  <c:v>-9.3035631461176091E-2</c:v>
                </c:pt>
                <c:pt idx="16">
                  <c:v>-9.2489486146696387E-2</c:v>
                </c:pt>
                <c:pt idx="17">
                  <c:v>-9.1477787880024697E-2</c:v>
                </c:pt>
                <c:pt idx="18">
                  <c:v>-8.9984835414687131E-2</c:v>
                </c:pt>
                <c:pt idx="19">
                  <c:v>-8.7986134335113056E-2</c:v>
                </c:pt>
                <c:pt idx="20">
                  <c:v>-8.544620159672095E-2</c:v>
                </c:pt>
                <c:pt idx="21">
                  <c:v>-8.2314951259300911E-2</c:v>
                </c:pt>
                <c:pt idx="22">
                  <c:v>-7.8521674305744263E-2</c:v>
                </c:pt>
                <c:pt idx="23">
                  <c:v>-7.3964584580570453E-2</c:v>
                </c:pt>
                <c:pt idx="24">
                  <c:v>-6.849139004296842E-2</c:v>
                </c:pt>
                <c:pt idx="25">
                  <c:v>-6.1859401462529474E-2</c:v>
                </c:pt>
                <c:pt idx="26">
                  <c:v>-5.3640515378111771E-2</c:v>
                </c:pt>
                <c:pt idx="27">
                  <c:v>-4.2932837458048163E-2</c:v>
                </c:pt>
                <c:pt idx="28">
                  <c:v>-2.6913871438565086E-2</c:v>
                </c:pt>
                <c:pt idx="29">
                  <c:v>0</c:v>
                </c:pt>
              </c:numCache>
            </c:numRef>
          </c:xVal>
          <c:yVal>
            <c:numRef>
              <c:f>Lichtgestalten!$D$22:$D$51</c:f>
              <c:numCache>
                <c:formatCode>0.000</c:formatCode>
                <c:ptCount val="30"/>
                <c:pt idx="0">
                  <c:v>-0.28610169491525422</c:v>
                </c:pt>
                <c:pt idx="1">
                  <c:v>-0.26610169491525421</c:v>
                </c:pt>
                <c:pt idx="2">
                  <c:v>-0.24610169491525422</c:v>
                </c:pt>
                <c:pt idx="3">
                  <c:v>-0.22610169491525423</c:v>
                </c:pt>
                <c:pt idx="4">
                  <c:v>-0.20610169491525424</c:v>
                </c:pt>
                <c:pt idx="5">
                  <c:v>-0.18610169491525425</c:v>
                </c:pt>
                <c:pt idx="6">
                  <c:v>-0.16610169491525426</c:v>
                </c:pt>
                <c:pt idx="7">
                  <c:v>-0.14610169491525427</c:v>
                </c:pt>
                <c:pt idx="8">
                  <c:v>-0.12610169491525428</c:v>
                </c:pt>
                <c:pt idx="9">
                  <c:v>-0.10610169491525427</c:v>
                </c:pt>
                <c:pt idx="10">
                  <c:v>-8.6101694915254268E-2</c:v>
                </c:pt>
                <c:pt idx="11">
                  <c:v>-6.6101694915254264E-2</c:v>
                </c:pt>
                <c:pt idx="12">
                  <c:v>-4.610169491525426E-2</c:v>
                </c:pt>
                <c:pt idx="13">
                  <c:v>-2.6101694915254259E-2</c:v>
                </c:pt>
                <c:pt idx="14">
                  <c:v>-6.1016949152542591E-3</c:v>
                </c:pt>
                <c:pt idx="15">
                  <c:v>1.3898305084745741E-2</c:v>
                </c:pt>
                <c:pt idx="16">
                  <c:v>3.3898305084745742E-2</c:v>
                </c:pt>
                <c:pt idx="17">
                  <c:v>5.3898305084745746E-2</c:v>
                </c:pt>
                <c:pt idx="18">
                  <c:v>7.389830508474575E-2</c:v>
                </c:pt>
                <c:pt idx="19">
                  <c:v>9.3898305084745753E-2</c:v>
                </c:pt>
                <c:pt idx="20">
                  <c:v>0.11389830508474576</c:v>
                </c:pt>
                <c:pt idx="21">
                  <c:v>0.13389830508474576</c:v>
                </c:pt>
                <c:pt idx="22">
                  <c:v>0.15389830508474575</c:v>
                </c:pt>
                <c:pt idx="23">
                  <c:v>0.17389830508474574</c:v>
                </c:pt>
                <c:pt idx="24">
                  <c:v>0.19389830508474573</c:v>
                </c:pt>
                <c:pt idx="25">
                  <c:v>0.21389830508474572</c:v>
                </c:pt>
                <c:pt idx="26">
                  <c:v>0.23389830508474571</c:v>
                </c:pt>
                <c:pt idx="27">
                  <c:v>0.2538983050847457</c:v>
                </c:pt>
                <c:pt idx="28">
                  <c:v>0.27389830508474572</c:v>
                </c:pt>
                <c:pt idx="29">
                  <c:v>0.28610169491525422</c:v>
                </c:pt>
              </c:numCache>
            </c:numRef>
          </c:yVal>
          <c:smooth val="1"/>
        </c:ser>
        <c:axId val="70721536"/>
        <c:axId val="70723072"/>
      </c:scatterChart>
      <c:valAx>
        <c:axId val="70721536"/>
        <c:scaling>
          <c:orientation val="minMax"/>
          <c:max val="1"/>
          <c:min val="-1"/>
        </c:scaling>
        <c:axPos val="b"/>
        <c:numFmt formatCode="0.0" sourceLinked="0"/>
        <c:tickLblPos val="nextTo"/>
        <c:spPr>
          <a:ln>
            <a:solidFill>
              <a:srgbClr val="000000"/>
            </a:solidFill>
            <a:prstDash val="dash"/>
          </a:ln>
        </c:spPr>
        <c:crossAx val="70723072"/>
        <c:crosses val="autoZero"/>
        <c:crossBetween val="midCat"/>
        <c:majorUnit val="0.5"/>
      </c:valAx>
      <c:valAx>
        <c:axId val="70723072"/>
        <c:scaling>
          <c:orientation val="minMax"/>
          <c:max val="1"/>
          <c:min val="-1"/>
        </c:scaling>
        <c:axPos val="l"/>
        <c:numFmt formatCode="0.0" sourceLinked="0"/>
        <c:tickLblPos val="nextTo"/>
        <c:spPr>
          <a:ln w="9525">
            <a:solidFill>
              <a:srgbClr val="000000"/>
            </a:solidFill>
            <a:prstDash val="dash"/>
          </a:ln>
        </c:spPr>
        <c:crossAx val="70721536"/>
        <c:crosses val="autoZero"/>
        <c:crossBetween val="midCat"/>
        <c:majorUnit val="0.5"/>
      </c:valAx>
      <c:spPr>
        <a:ln w="6350">
          <a:solidFill>
            <a:schemeClr val="tx1"/>
          </a:solidFill>
        </a:ln>
      </c:spPr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 sz="1100"/>
              <a:t>Graph 3c)  28.09.02   m = -4.6    </a:t>
            </a:r>
            <a:r>
              <a:rPr lang="de-DE" sz="1100">
                <a:latin typeface="Symbol" pitchFamily="18" charset="2"/>
              </a:rPr>
              <a:t>f </a:t>
            </a:r>
            <a:r>
              <a:rPr lang="de-DE" sz="1100"/>
              <a:t>= 121°  </a:t>
            </a:r>
          </a:p>
        </c:rich>
      </c:tx>
      <c:layout>
        <c:manualLayout>
          <c:xMode val="edge"/>
          <c:yMode val="edge"/>
          <c:x val="0.10309815704224959"/>
          <c:y val="1.7718715393134001E-2"/>
        </c:manualLayout>
      </c:layout>
      <c:overlay val="1"/>
    </c:title>
    <c:plotArea>
      <c:layout>
        <c:manualLayout>
          <c:layoutTarget val="inner"/>
          <c:xMode val="edge"/>
          <c:yMode val="edge"/>
          <c:x val="7.6271309062288448E-2"/>
          <c:y val="0.14399316364524245"/>
          <c:w val="0.85909440565212525"/>
          <c:h val="0.78345776545373658"/>
        </c:manualLayout>
      </c:layout>
      <c:scatterChart>
        <c:scatterStyle val="smoothMarker"/>
        <c:ser>
          <c:idx val="0"/>
          <c:order val="0"/>
          <c:tx>
            <c:v>c) Halbkreis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Lichtgestalten!$H$22:$H$50</c:f>
              <c:numCache>
                <c:formatCode>0.000</c:formatCode>
                <c:ptCount val="29"/>
                <c:pt idx="0">
                  <c:v>0</c:v>
                </c:pt>
                <c:pt idx="1">
                  <c:v>0.25864706664631981</c:v>
                </c:pt>
                <c:pt idx="2">
                  <c:v>0.35888244617073656</c:v>
                </c:pt>
                <c:pt idx="3">
                  <c:v>0.43092332874217593</c:v>
                </c:pt>
                <c:pt idx="4">
                  <c:v>0.48743534990702425</c:v>
                </c:pt>
                <c:pt idx="5">
                  <c:v>0.53337746992512625</c:v>
                </c:pt>
                <c:pt idx="6">
                  <c:v>0.57130537412882321</c:v>
                </c:pt>
                <c:pt idx="7">
                  <c:v>0.60273388455704091</c:v>
                </c:pt>
                <c:pt idx="8">
                  <c:v>0.62863856124005479</c:v>
                </c:pt>
                <c:pt idx="9">
                  <c:v>0.64968049513796544</c:v>
                </c:pt>
                <c:pt idx="10">
                  <c:v>0.66632053161181937</c:v>
                </c:pt>
                <c:pt idx="11">
                  <c:v>0.67888243159784545</c:v>
                </c:pt>
                <c:pt idx="12">
                  <c:v>0.68758974760895697</c:v>
                </c:pt>
                <c:pt idx="13">
                  <c:v>0.69258787608627315</c:v>
                </c:pt>
                <c:pt idx="14">
                  <c:v>0.69395696637935744</c:v>
                </c:pt>
                <c:pt idx="15">
                  <c:v>0.69171856724479097</c:v>
                </c:pt>
                <c:pt idx="16">
                  <c:v>0.68583735780134647</c:v>
                </c:pt>
                <c:pt idx="17">
                  <c:v>0.67621829791915411</c:v>
                </c:pt>
                <c:pt idx="18">
                  <c:v>0.66269864306894699</c:v>
                </c:pt>
                <c:pt idx="19">
                  <c:v>0.64503317481364431</c:v>
                </c:pt>
                <c:pt idx="20">
                  <c:v>0.62286924927701737</c:v>
                </c:pt>
                <c:pt idx="21">
                  <c:v>0.59570496622041091</c:v>
                </c:pt>
                <c:pt idx="22">
                  <c:v>0.56281676579896467</c:v>
                </c:pt>
                <c:pt idx="23">
                  <c:v>0.52312619600738064</c:v>
                </c:pt>
                <c:pt idx="24">
                  <c:v>0.47493086026694259</c:v>
                </c:pt>
                <c:pt idx="25">
                  <c:v>0.41528017905824</c:v>
                </c:pt>
                <c:pt idx="26">
                  <c:v>0.33816553964499335</c:v>
                </c:pt>
                <c:pt idx="27">
                  <c:v>0.22639398686390771</c:v>
                </c:pt>
                <c:pt idx="28">
                  <c:v>0</c:v>
                </c:pt>
              </c:numCache>
            </c:numRef>
          </c:xVal>
          <c:yVal>
            <c:numRef>
              <c:f>Lichtgestalten!$G$22:$G$50</c:f>
              <c:numCache>
                <c:formatCode>0.000</c:formatCode>
                <c:ptCount val="29"/>
                <c:pt idx="0">
                  <c:v>-0.69398305084745759</c:v>
                </c:pt>
                <c:pt idx="1">
                  <c:v>-0.64398305084745755</c:v>
                </c:pt>
                <c:pt idx="2">
                  <c:v>-0.59398305084745751</c:v>
                </c:pt>
                <c:pt idx="3">
                  <c:v>-0.54398305084745746</c:v>
                </c:pt>
                <c:pt idx="4">
                  <c:v>-0.49398305084745747</c:v>
                </c:pt>
                <c:pt idx="5">
                  <c:v>-0.44398305084745748</c:v>
                </c:pt>
                <c:pt idx="6">
                  <c:v>-0.39398305084745749</c:v>
                </c:pt>
                <c:pt idx="7">
                  <c:v>-0.34398305084745751</c:v>
                </c:pt>
                <c:pt idx="8">
                  <c:v>-0.29398305084745752</c:v>
                </c:pt>
                <c:pt idx="9">
                  <c:v>-0.24398305084745753</c:v>
                </c:pt>
                <c:pt idx="10">
                  <c:v>-0.19398305084745754</c:v>
                </c:pt>
                <c:pt idx="11">
                  <c:v>-0.14398305084745755</c:v>
                </c:pt>
                <c:pt idx="12">
                  <c:v>-9.3983050847457547E-2</c:v>
                </c:pt>
                <c:pt idx="13">
                  <c:v>-4.3983050847457544E-2</c:v>
                </c:pt>
                <c:pt idx="14">
                  <c:v>6.0169491525424584E-3</c:v>
                </c:pt>
                <c:pt idx="15">
                  <c:v>5.6016949152542461E-2</c:v>
                </c:pt>
                <c:pt idx="16">
                  <c:v>0.10601694915254246</c:v>
                </c:pt>
                <c:pt idx="17">
                  <c:v>0.15601694915254247</c:v>
                </c:pt>
                <c:pt idx="18">
                  <c:v>0.20601694915254248</c:v>
                </c:pt>
                <c:pt idx="19">
                  <c:v>0.25601694915254247</c:v>
                </c:pt>
                <c:pt idx="20">
                  <c:v>0.30601694915254246</c:v>
                </c:pt>
                <c:pt idx="21">
                  <c:v>0.35601694915254245</c:v>
                </c:pt>
                <c:pt idx="22">
                  <c:v>0.40601694915254244</c:v>
                </c:pt>
                <c:pt idx="23">
                  <c:v>0.45601694915254243</c:v>
                </c:pt>
                <c:pt idx="24">
                  <c:v>0.50601694915254247</c:v>
                </c:pt>
                <c:pt idx="25">
                  <c:v>0.55601694915254252</c:v>
                </c:pt>
                <c:pt idx="26">
                  <c:v>0.60601694915254256</c:v>
                </c:pt>
                <c:pt idx="27">
                  <c:v>0.65601694915254261</c:v>
                </c:pt>
                <c:pt idx="28">
                  <c:v>0.69398305084745759</c:v>
                </c:pt>
              </c:numCache>
            </c:numRef>
          </c:yVal>
          <c:smooth val="1"/>
        </c:ser>
        <c:ser>
          <c:idx val="1"/>
          <c:order val="1"/>
          <c:tx>
            <c:v>c) Halbellipse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Lichtgestalten!$I$22:$I$50</c:f>
              <c:numCache>
                <c:formatCode>0.000</c:formatCode>
                <c:ptCount val="29"/>
                <c:pt idx="0">
                  <c:v>0</c:v>
                </c:pt>
                <c:pt idx="1">
                  <c:v>0.1483538627596476</c:v>
                </c:pt>
                <c:pt idx="2">
                  <c:v>0.20584651454355724</c:v>
                </c:pt>
                <c:pt idx="3">
                  <c:v>0.24716746724046765</c:v>
                </c:pt>
                <c:pt idx="4">
                  <c:v>0.27958143095119614</c:v>
                </c:pt>
                <c:pt idx="5">
                  <c:v>0.30593274842959117</c:v>
                </c:pt>
                <c:pt idx="6">
                  <c:v>0.32768730056101153</c:v>
                </c:pt>
                <c:pt idx="7">
                  <c:v>0.34571395357225038</c:v>
                </c:pt>
                <c:pt idx="8">
                  <c:v>0.36057226570891948</c:v>
                </c:pt>
                <c:pt idx="9">
                  <c:v>0.37264142316801729</c:v>
                </c:pt>
                <c:pt idx="10">
                  <c:v>0.38218575598944199</c:v>
                </c:pt>
                <c:pt idx="11">
                  <c:v>0.38939096581722504</c:v>
                </c:pt>
                <c:pt idx="12">
                  <c:v>0.39438527710506077</c:v>
                </c:pt>
                <c:pt idx="13">
                  <c:v>0.39725208582550448</c:v>
                </c:pt>
                <c:pt idx="14">
                  <c:v>0.39803736375685461</c:v>
                </c:pt>
                <c:pt idx="15">
                  <c:v>0.39675347075811868</c:v>
                </c:pt>
                <c:pt idx="16">
                  <c:v>0.39338014760411366</c:v>
                </c:pt>
                <c:pt idx="17">
                  <c:v>0.38786288151583848</c:v>
                </c:pt>
                <c:pt idx="18">
                  <c:v>0.38010832606616052</c:v>
                </c:pt>
                <c:pt idx="19">
                  <c:v>0.36997582973781146</c:v>
                </c:pt>
                <c:pt idx="20">
                  <c:v>0.35726312431296303</c:v>
                </c:pt>
                <c:pt idx="21">
                  <c:v>0.34168233164132361</c:v>
                </c:pt>
                <c:pt idx="22">
                  <c:v>0.32281843484559153</c:v>
                </c:pt>
                <c:pt idx="23">
                  <c:v>0.30005285926779229</c:v>
                </c:pt>
                <c:pt idx="24">
                  <c:v>0.27240915034504959</c:v>
                </c:pt>
                <c:pt idx="25">
                  <c:v>0.23819492519144961</c:v>
                </c:pt>
                <c:pt idx="26">
                  <c:v>0.19396378512630369</c:v>
                </c:pt>
                <c:pt idx="27">
                  <c:v>0.12985425619670571</c:v>
                </c:pt>
                <c:pt idx="28">
                  <c:v>0</c:v>
                </c:pt>
              </c:numCache>
            </c:numRef>
          </c:xVal>
          <c:yVal>
            <c:numRef>
              <c:f>Lichtgestalten!$G$22:$G$50</c:f>
              <c:numCache>
                <c:formatCode>0.000</c:formatCode>
                <c:ptCount val="29"/>
                <c:pt idx="0">
                  <c:v>-0.69398305084745759</c:v>
                </c:pt>
                <c:pt idx="1">
                  <c:v>-0.64398305084745755</c:v>
                </c:pt>
                <c:pt idx="2">
                  <c:v>-0.59398305084745751</c:v>
                </c:pt>
                <c:pt idx="3">
                  <c:v>-0.54398305084745746</c:v>
                </c:pt>
                <c:pt idx="4">
                  <c:v>-0.49398305084745747</c:v>
                </c:pt>
                <c:pt idx="5">
                  <c:v>-0.44398305084745748</c:v>
                </c:pt>
                <c:pt idx="6">
                  <c:v>-0.39398305084745749</c:v>
                </c:pt>
                <c:pt idx="7">
                  <c:v>-0.34398305084745751</c:v>
                </c:pt>
                <c:pt idx="8">
                  <c:v>-0.29398305084745752</c:v>
                </c:pt>
                <c:pt idx="9">
                  <c:v>-0.24398305084745753</c:v>
                </c:pt>
                <c:pt idx="10">
                  <c:v>-0.19398305084745754</c:v>
                </c:pt>
                <c:pt idx="11">
                  <c:v>-0.14398305084745755</c:v>
                </c:pt>
                <c:pt idx="12">
                  <c:v>-9.3983050847457547E-2</c:v>
                </c:pt>
                <c:pt idx="13">
                  <c:v>-4.3983050847457544E-2</c:v>
                </c:pt>
                <c:pt idx="14">
                  <c:v>6.0169491525424584E-3</c:v>
                </c:pt>
                <c:pt idx="15">
                  <c:v>5.6016949152542461E-2</c:v>
                </c:pt>
                <c:pt idx="16">
                  <c:v>0.10601694915254246</c:v>
                </c:pt>
                <c:pt idx="17">
                  <c:v>0.15601694915254247</c:v>
                </c:pt>
                <c:pt idx="18">
                  <c:v>0.20601694915254248</c:v>
                </c:pt>
                <c:pt idx="19">
                  <c:v>0.25601694915254247</c:v>
                </c:pt>
                <c:pt idx="20">
                  <c:v>0.30601694915254246</c:v>
                </c:pt>
                <c:pt idx="21">
                  <c:v>0.35601694915254245</c:v>
                </c:pt>
                <c:pt idx="22">
                  <c:v>0.40601694915254244</c:v>
                </c:pt>
                <c:pt idx="23">
                  <c:v>0.45601694915254243</c:v>
                </c:pt>
                <c:pt idx="24">
                  <c:v>0.50601694915254247</c:v>
                </c:pt>
                <c:pt idx="25">
                  <c:v>0.55601694915254252</c:v>
                </c:pt>
                <c:pt idx="26">
                  <c:v>0.60601694915254256</c:v>
                </c:pt>
                <c:pt idx="27">
                  <c:v>0.65601694915254261</c:v>
                </c:pt>
                <c:pt idx="28">
                  <c:v>0.69398305084745759</c:v>
                </c:pt>
              </c:numCache>
            </c:numRef>
          </c:yVal>
          <c:smooth val="1"/>
        </c:ser>
        <c:axId val="70743552"/>
        <c:axId val="70745088"/>
      </c:scatterChart>
      <c:valAx>
        <c:axId val="70743552"/>
        <c:scaling>
          <c:orientation val="minMax"/>
          <c:max val="1"/>
          <c:min val="-1"/>
        </c:scaling>
        <c:axPos val="b"/>
        <c:numFmt formatCode="0.0" sourceLinked="0"/>
        <c:tickLblPos val="nextTo"/>
        <c:spPr>
          <a:ln>
            <a:solidFill>
              <a:srgbClr val="000000"/>
            </a:solidFill>
            <a:prstDash val="dash"/>
          </a:ln>
        </c:spPr>
        <c:crossAx val="70745088"/>
        <c:crosses val="autoZero"/>
        <c:crossBetween val="midCat"/>
        <c:majorUnit val="0.5"/>
      </c:valAx>
      <c:valAx>
        <c:axId val="70745088"/>
        <c:scaling>
          <c:orientation val="minMax"/>
          <c:max val="1"/>
          <c:min val="-1"/>
        </c:scaling>
        <c:axPos val="l"/>
        <c:numFmt formatCode="0.0" sourceLinked="0"/>
        <c:tickLblPos val="nextTo"/>
        <c:spPr>
          <a:ln w="9525">
            <a:solidFill>
              <a:srgbClr val="000000"/>
            </a:solidFill>
            <a:prstDash val="dash"/>
          </a:ln>
        </c:spPr>
        <c:crossAx val="70743552"/>
        <c:crosses val="autoZero"/>
        <c:crossBetween val="midCat"/>
        <c:majorUnit val="0.5"/>
      </c:valAx>
      <c:spPr>
        <a:ln w="6350">
          <a:solidFill>
            <a:schemeClr val="tx1"/>
          </a:solidFill>
        </a:ln>
      </c:spPr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 sz="1100"/>
              <a:t>Graph 3d)  23.10.02   m = -4.3    </a:t>
            </a:r>
            <a:r>
              <a:rPr lang="de-DE" sz="1100">
                <a:latin typeface="Symbol" pitchFamily="18" charset="2"/>
              </a:rPr>
              <a:t>f </a:t>
            </a:r>
            <a:r>
              <a:rPr lang="de-DE" sz="1100"/>
              <a:t>= 159°  </a:t>
            </a:r>
          </a:p>
        </c:rich>
      </c:tx>
      <c:layout>
        <c:manualLayout>
          <c:xMode val="edge"/>
          <c:yMode val="edge"/>
          <c:x val="0.14222193358299157"/>
          <c:y val="1.32890365448505E-2"/>
        </c:manualLayout>
      </c:layout>
      <c:overlay val="1"/>
    </c:title>
    <c:plotArea>
      <c:layout>
        <c:manualLayout>
          <c:layoutTarget val="inner"/>
          <c:xMode val="edge"/>
          <c:yMode val="edge"/>
          <c:x val="6.7751441976786189E-2"/>
          <c:y val="0.12505368647100931"/>
          <c:w val="0.85909440565212525"/>
          <c:h val="0.77459840775716993"/>
        </c:manualLayout>
      </c:layout>
      <c:scatterChart>
        <c:scatterStyle val="smoothMarker"/>
        <c:ser>
          <c:idx val="0"/>
          <c:order val="0"/>
          <c:tx>
            <c:v>d) Halbkreis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Lichtgestalten!$K$22:$K$72</c:f>
              <c:numCache>
                <c:formatCode>0.000</c:formatCode>
                <c:ptCount val="51"/>
                <c:pt idx="0">
                  <c:v>0</c:v>
                </c:pt>
                <c:pt idx="1">
                  <c:v>0.27968505289621653</c:v>
                </c:pt>
                <c:pt idx="2">
                  <c:v>0.39146833540801074</c:v>
                </c:pt>
                <c:pt idx="3">
                  <c:v>0.47441668018807914</c:v>
                </c:pt>
                <c:pt idx="4">
                  <c:v>0.54193626493734248</c:v>
                </c:pt>
                <c:pt idx="5">
                  <c:v>0.59926508664179401</c:v>
                </c:pt>
                <c:pt idx="6">
                  <c:v>0.64910890679558253</c:v>
                </c:pt>
                <c:pt idx="7">
                  <c:v>0.6930844838076492</c:v>
                </c:pt>
                <c:pt idx="8">
                  <c:v>0.73224984158992823</c:v>
                </c:pt>
                <c:pt idx="9">
                  <c:v>0.76734187903569706</c:v>
                </c:pt>
                <c:pt idx="10">
                  <c:v>0.79889754545598246</c:v>
                </c:pt>
                <c:pt idx="11">
                  <c:v>0.82732159221741153</c:v>
                </c:pt>
                <c:pt idx="12">
                  <c:v>0.85292716322245965</c:v>
                </c:pt>
                <c:pt idx="13">
                  <c:v>0.87596145724356589</c:v>
                </c:pt>
                <c:pt idx="14">
                  <c:v>0.89662266499895638</c:v>
                </c:pt>
                <c:pt idx="15">
                  <c:v>0.91507154485504039</c:v>
                </c:pt>
                <c:pt idx="16">
                  <c:v>0.93143956380269211</c:v>
                </c:pt>
                <c:pt idx="17">
                  <c:v>0.94583475820595042</c:v>
                </c:pt>
                <c:pt idx="18">
                  <c:v>0.95834603283160091</c:v>
                </c:pt>
                <c:pt idx="19">
                  <c:v>0.9690463598082536</c:v>
                </c:pt>
                <c:pt idx="20">
                  <c:v>0.97799518213086634</c:v>
                </c:pt>
                <c:pt idx="21">
                  <c:v>0.9852402270942584</c:v>
                </c:pt>
                <c:pt idx="22">
                  <c:v>0.99081887037858996</c:v>
                </c:pt>
                <c:pt idx="23">
                  <c:v>0.99475914809156918</c:v>
                </c:pt>
                <c:pt idx="24">
                  <c:v>0.99708048397580407</c:v>
                </c:pt>
                <c:pt idx="25">
                  <c:v>0.99779417734269371</c:v>
                </c:pt>
                <c:pt idx="26">
                  <c:v>0.99690368098053594</c:v>
                </c:pt>
                <c:pt idx="27">
                  <c:v>0.99440468520924696</c:v>
                </c:pt>
                <c:pt idx="28">
                  <c:v>0.9902850129026799</c:v>
                </c:pt>
                <c:pt idx="29">
                  <c:v>0.98452431945240448</c:v>
                </c:pt>
                <c:pt idx="30">
                  <c:v>0.97709358016864456</c:v>
                </c:pt>
                <c:pt idx="31">
                  <c:v>0.96795433426393551</c:v>
                </c:pt>
                <c:pt idx="32">
                  <c:v>0.95705763778045161</c:v>
                </c:pt>
                <c:pt idx="33">
                  <c:v>0.9443426554209321</c:v>
                </c:pt>
                <c:pt idx="34">
                  <c:v>0.92973478995948977</c:v>
                </c:pt>
                <c:pt idx="35">
                  <c:v>0.91314320261094639</c:v>
                </c:pt>
                <c:pt idx="36">
                  <c:v>0.89445751005183882</c:v>
                </c:pt>
                <c:pt idx="37">
                  <c:v>0.87354333956690133</c:v>
                </c:pt>
                <c:pt idx="38">
                  <c:v>0.85023625829251359</c:v>
                </c:pt>
                <c:pt idx="39">
                  <c:v>0.82433332076825161</c:v>
                </c:pt>
                <c:pt idx="40">
                  <c:v>0.795581015700081</c:v>
                </c:pt>
                <c:pt idx="41">
                  <c:v>0.76365756812587915</c:v>
                </c:pt>
                <c:pt idx="42">
                  <c:v>0.72814600882617697</c:v>
                </c:pt>
                <c:pt idx="43">
                  <c:v>0.68849134996966388</c:v>
                </c:pt>
                <c:pt idx="44">
                  <c:v>0.64392862010987639</c:v>
                </c:pt>
                <c:pt idx="45">
                  <c:v>0.59335301179834643</c:v>
                </c:pt>
                <c:pt idx="46">
                  <c:v>0.5350621696809893</c:v>
                </c:pt>
                <c:pt idx="47">
                  <c:v>0.46617084232852557</c:v>
                </c:pt>
                <c:pt idx="48">
                  <c:v>0.38097110527026362</c:v>
                </c:pt>
                <c:pt idx="49">
                  <c:v>0.26412631800789094</c:v>
                </c:pt>
                <c:pt idx="50">
                  <c:v>0</c:v>
                </c:pt>
              </c:numCache>
            </c:numRef>
          </c:xVal>
          <c:yVal>
            <c:numRef>
              <c:f>Lichtgestalten!$J$22:$J$72</c:f>
              <c:numCache>
                <c:formatCode>0.000</c:formatCode>
                <c:ptCount val="51"/>
                <c:pt idx="0">
                  <c:v>-0.9977966101694915</c:v>
                </c:pt>
                <c:pt idx="1">
                  <c:v>-0.95779661016949147</c:v>
                </c:pt>
                <c:pt idx="2">
                  <c:v>-0.91779661016949143</c:v>
                </c:pt>
                <c:pt idx="3">
                  <c:v>-0.8777966101694914</c:v>
                </c:pt>
                <c:pt idx="4">
                  <c:v>-0.83779661016949136</c:v>
                </c:pt>
                <c:pt idx="5">
                  <c:v>-0.79779661016949133</c:v>
                </c:pt>
                <c:pt idx="6">
                  <c:v>-0.75779661016949129</c:v>
                </c:pt>
                <c:pt idx="7">
                  <c:v>-0.71779661016949126</c:v>
                </c:pt>
                <c:pt idx="8">
                  <c:v>-0.67779661016949122</c:v>
                </c:pt>
                <c:pt idx="9">
                  <c:v>-0.63779661016949118</c:v>
                </c:pt>
                <c:pt idx="10">
                  <c:v>-0.59779661016949115</c:v>
                </c:pt>
                <c:pt idx="11">
                  <c:v>-0.55779661016949111</c:v>
                </c:pt>
                <c:pt idx="12">
                  <c:v>-0.51779661016949108</c:v>
                </c:pt>
                <c:pt idx="13">
                  <c:v>-0.4777966101694911</c:v>
                </c:pt>
                <c:pt idx="14">
                  <c:v>-0.43779661016949112</c:v>
                </c:pt>
                <c:pt idx="15">
                  <c:v>-0.39779661016949114</c:v>
                </c:pt>
                <c:pt idx="16">
                  <c:v>-0.35779661016949116</c:v>
                </c:pt>
                <c:pt idx="17">
                  <c:v>-0.31779661016949118</c:v>
                </c:pt>
                <c:pt idx="18">
                  <c:v>-0.2777966101694912</c:v>
                </c:pt>
                <c:pt idx="19">
                  <c:v>-0.23779661016949119</c:v>
                </c:pt>
                <c:pt idx="20">
                  <c:v>-0.19779661016949118</c:v>
                </c:pt>
                <c:pt idx="21">
                  <c:v>-0.15779661016949117</c:v>
                </c:pt>
                <c:pt idx="22">
                  <c:v>-0.11779661016949117</c:v>
                </c:pt>
                <c:pt idx="23">
                  <c:v>-7.7796610169491159E-2</c:v>
                </c:pt>
                <c:pt idx="24">
                  <c:v>-3.7796610169491159E-2</c:v>
                </c:pt>
                <c:pt idx="25">
                  <c:v>2.2033898305088423E-3</c:v>
                </c:pt>
                <c:pt idx="26">
                  <c:v>4.2203389830508843E-2</c:v>
                </c:pt>
                <c:pt idx="27">
                  <c:v>8.2203389830508844E-2</c:v>
                </c:pt>
                <c:pt idx="28">
                  <c:v>0.12220338983050885</c:v>
                </c:pt>
                <c:pt idx="29">
                  <c:v>0.16220338983050886</c:v>
                </c:pt>
                <c:pt idx="30">
                  <c:v>0.20220338983050887</c:v>
                </c:pt>
                <c:pt idx="31">
                  <c:v>0.24220338983050888</c:v>
                </c:pt>
                <c:pt idx="32">
                  <c:v>0.28220338983050886</c:v>
                </c:pt>
                <c:pt idx="33">
                  <c:v>0.32220338983050884</c:v>
                </c:pt>
                <c:pt idx="34">
                  <c:v>0.36220338983050882</c:v>
                </c:pt>
                <c:pt idx="35">
                  <c:v>0.4022033898305088</c:v>
                </c:pt>
                <c:pt idx="36">
                  <c:v>0.44220338983050878</c:v>
                </c:pt>
                <c:pt idx="37">
                  <c:v>0.48220338983050876</c:v>
                </c:pt>
                <c:pt idx="38">
                  <c:v>0.52220338983050874</c:v>
                </c:pt>
                <c:pt idx="39">
                  <c:v>0.56220338983050877</c:v>
                </c:pt>
                <c:pt idx="40">
                  <c:v>0.60220338983050881</c:v>
                </c:pt>
                <c:pt idx="41">
                  <c:v>0.64220338983050884</c:v>
                </c:pt>
                <c:pt idx="42">
                  <c:v>0.68220338983050888</c:v>
                </c:pt>
                <c:pt idx="43">
                  <c:v>0.72220338983050891</c:v>
                </c:pt>
                <c:pt idx="44">
                  <c:v>0.76220338983050895</c:v>
                </c:pt>
                <c:pt idx="45">
                  <c:v>0.80220338983050898</c:v>
                </c:pt>
                <c:pt idx="46">
                  <c:v>0.84220338983050902</c:v>
                </c:pt>
                <c:pt idx="47">
                  <c:v>0.88220338983050905</c:v>
                </c:pt>
                <c:pt idx="48">
                  <c:v>0.92220338983050909</c:v>
                </c:pt>
                <c:pt idx="49">
                  <c:v>0.96220338983050913</c:v>
                </c:pt>
                <c:pt idx="50">
                  <c:v>0.9977966101694915</c:v>
                </c:pt>
              </c:numCache>
            </c:numRef>
          </c:yVal>
          <c:smooth val="1"/>
        </c:ser>
        <c:ser>
          <c:idx val="1"/>
          <c:order val="1"/>
          <c:tx>
            <c:v>d) Halbellipse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Lichtgestalten!$L$22:$L$72</c:f>
              <c:numCache>
                <c:formatCode>0.000</c:formatCode>
                <c:ptCount val="51"/>
                <c:pt idx="0">
                  <c:v>0</c:v>
                </c:pt>
                <c:pt idx="1">
                  <c:v>0.26110849096774219</c:v>
                </c:pt>
                <c:pt idx="2">
                  <c:v>0.3654671755303604</c:v>
                </c:pt>
                <c:pt idx="3">
                  <c:v>0.4429061266273735</c:v>
                </c:pt>
                <c:pt idx="4">
                  <c:v>0.50594108935450466</c:v>
                </c:pt>
                <c:pt idx="5">
                  <c:v>0.55946215517192854</c:v>
                </c:pt>
                <c:pt idx="6">
                  <c:v>0.60599537004935233</c:v>
                </c:pt>
                <c:pt idx="7">
                  <c:v>0.64705010799173812</c:v>
                </c:pt>
                <c:pt idx="8">
                  <c:v>0.68361411941403361</c:v>
                </c:pt>
                <c:pt idx="9">
                  <c:v>0.71637535869931024</c:v>
                </c:pt>
                <c:pt idx="10">
                  <c:v>0.74583511121436374</c:v>
                </c:pt>
                <c:pt idx="11">
                  <c:v>0.77237124491267506</c:v>
                </c:pt>
                <c:pt idx="12">
                  <c:v>0.79627610481227229</c:v>
                </c:pt>
                <c:pt idx="13">
                  <c:v>0.81778047084855854</c:v>
                </c:pt>
                <c:pt idx="14">
                  <c:v>0.83706936999678339</c:v>
                </c:pt>
                <c:pt idx="15">
                  <c:v>0.85429288312122176</c:v>
                </c:pt>
                <c:pt idx="16">
                  <c:v>0.86957374523128494</c:v>
                </c:pt>
                <c:pt idx="17">
                  <c:v>0.8830128169617889</c:v>
                </c:pt>
                <c:pt idx="18">
                  <c:v>0.89469309806282726</c:v>
                </c:pt>
                <c:pt idx="19">
                  <c:v>0.90468271388535026</c:v>
                </c:pt>
                <c:pt idx="20">
                  <c:v>0.91303715924594275</c:v>
                </c:pt>
                <c:pt idx="21">
                  <c:v>0.91980099141285765</c:v>
                </c:pt>
                <c:pt idx="22">
                  <c:v>0.92500910358951971</c:v>
                </c:pt>
                <c:pt idx="23">
                  <c:v>0.92868766973732031</c:v>
                </c:pt>
                <c:pt idx="24">
                  <c:v>0.93085482348216753</c:v>
                </c:pt>
                <c:pt idx="25">
                  <c:v>0.93152111364001666</c:v>
                </c:pt>
                <c:pt idx="26">
                  <c:v>0.93068976366643918</c:v>
                </c:pt>
                <c:pt idx="27">
                  <c:v>0.92835675012846453</c:v>
                </c:pt>
                <c:pt idx="28">
                  <c:v>0.92451070469947083</c:v>
                </c:pt>
                <c:pt idx="29">
                  <c:v>0.91913263405124312</c:v>
                </c:pt>
                <c:pt idx="30">
                  <c:v>0.91219544130152108</c:v>
                </c:pt>
                <c:pt idx="31">
                  <c:v>0.90366322021194001</c:v>
                </c:pt>
                <c:pt idx="32">
                  <c:v>0.89349027766147837</c:v>
                </c:pt>
                <c:pt idx="33">
                  <c:v>0.88161981900737385</c:v>
                </c:pt>
                <c:pt idx="34">
                  <c:v>0.86798220173966689</c:v>
                </c:pt>
                <c:pt idx="35">
                  <c:v>0.85249262054654806</c:v>
                </c:pt>
                <c:pt idx="36">
                  <c:v>0.83504802371782083</c:v>
                </c:pt>
                <c:pt idx="37">
                  <c:v>0.81552296351665754</c:v>
                </c:pt>
                <c:pt idx="38">
                  <c:v>0.79376392864010981</c:v>
                </c:pt>
                <c:pt idx="39">
                  <c:v>0.76958145317867888</c:v>
                </c:pt>
                <c:pt idx="40">
                  <c:v>0.74273886395035849</c:v>
                </c:pt>
                <c:pt idx="41">
                  <c:v>0.71293575814877419</c:v>
                </c:pt>
                <c:pt idx="42">
                  <c:v>0.67978286147217748</c:v>
                </c:pt>
                <c:pt idx="43">
                  <c:v>0.64276204814431304</c:v>
                </c:pt>
                <c:pt idx="44">
                  <c:v>0.60115915579593293</c:v>
                </c:pt>
                <c:pt idx="45">
                  <c:v>0.55394275781809943</c:v>
                </c:pt>
                <c:pt idx="46">
                  <c:v>0.49952356857329611</c:v>
                </c:pt>
                <c:pt idx="47">
                  <c:v>0.43520797380162479</c:v>
                </c:pt>
                <c:pt idx="48">
                  <c:v>0.35566716694132317</c:v>
                </c:pt>
                <c:pt idx="49">
                  <c:v>0.24658316061494237</c:v>
                </c:pt>
                <c:pt idx="50">
                  <c:v>0</c:v>
                </c:pt>
              </c:numCache>
            </c:numRef>
          </c:xVal>
          <c:yVal>
            <c:numRef>
              <c:f>Lichtgestalten!$J$22:$J$72</c:f>
              <c:numCache>
                <c:formatCode>0.000</c:formatCode>
                <c:ptCount val="51"/>
                <c:pt idx="0">
                  <c:v>-0.9977966101694915</c:v>
                </c:pt>
                <c:pt idx="1">
                  <c:v>-0.95779661016949147</c:v>
                </c:pt>
                <c:pt idx="2">
                  <c:v>-0.91779661016949143</c:v>
                </c:pt>
                <c:pt idx="3">
                  <c:v>-0.8777966101694914</c:v>
                </c:pt>
                <c:pt idx="4">
                  <c:v>-0.83779661016949136</c:v>
                </c:pt>
                <c:pt idx="5">
                  <c:v>-0.79779661016949133</c:v>
                </c:pt>
                <c:pt idx="6">
                  <c:v>-0.75779661016949129</c:v>
                </c:pt>
                <c:pt idx="7">
                  <c:v>-0.71779661016949126</c:v>
                </c:pt>
                <c:pt idx="8">
                  <c:v>-0.67779661016949122</c:v>
                </c:pt>
                <c:pt idx="9">
                  <c:v>-0.63779661016949118</c:v>
                </c:pt>
                <c:pt idx="10">
                  <c:v>-0.59779661016949115</c:v>
                </c:pt>
                <c:pt idx="11">
                  <c:v>-0.55779661016949111</c:v>
                </c:pt>
                <c:pt idx="12">
                  <c:v>-0.51779661016949108</c:v>
                </c:pt>
                <c:pt idx="13">
                  <c:v>-0.4777966101694911</c:v>
                </c:pt>
                <c:pt idx="14">
                  <c:v>-0.43779661016949112</c:v>
                </c:pt>
                <c:pt idx="15">
                  <c:v>-0.39779661016949114</c:v>
                </c:pt>
                <c:pt idx="16">
                  <c:v>-0.35779661016949116</c:v>
                </c:pt>
                <c:pt idx="17">
                  <c:v>-0.31779661016949118</c:v>
                </c:pt>
                <c:pt idx="18">
                  <c:v>-0.2777966101694912</c:v>
                </c:pt>
                <c:pt idx="19">
                  <c:v>-0.23779661016949119</c:v>
                </c:pt>
                <c:pt idx="20">
                  <c:v>-0.19779661016949118</c:v>
                </c:pt>
                <c:pt idx="21">
                  <c:v>-0.15779661016949117</c:v>
                </c:pt>
                <c:pt idx="22">
                  <c:v>-0.11779661016949117</c:v>
                </c:pt>
                <c:pt idx="23">
                  <c:v>-7.7796610169491159E-2</c:v>
                </c:pt>
                <c:pt idx="24">
                  <c:v>-3.7796610169491159E-2</c:v>
                </c:pt>
                <c:pt idx="25">
                  <c:v>2.2033898305088423E-3</c:v>
                </c:pt>
                <c:pt idx="26">
                  <c:v>4.2203389830508843E-2</c:v>
                </c:pt>
                <c:pt idx="27">
                  <c:v>8.2203389830508844E-2</c:v>
                </c:pt>
                <c:pt idx="28">
                  <c:v>0.12220338983050885</c:v>
                </c:pt>
                <c:pt idx="29">
                  <c:v>0.16220338983050886</c:v>
                </c:pt>
                <c:pt idx="30">
                  <c:v>0.20220338983050887</c:v>
                </c:pt>
                <c:pt idx="31">
                  <c:v>0.24220338983050888</c:v>
                </c:pt>
                <c:pt idx="32">
                  <c:v>0.28220338983050886</c:v>
                </c:pt>
                <c:pt idx="33">
                  <c:v>0.32220338983050884</c:v>
                </c:pt>
                <c:pt idx="34">
                  <c:v>0.36220338983050882</c:v>
                </c:pt>
                <c:pt idx="35">
                  <c:v>0.4022033898305088</c:v>
                </c:pt>
                <c:pt idx="36">
                  <c:v>0.44220338983050878</c:v>
                </c:pt>
                <c:pt idx="37">
                  <c:v>0.48220338983050876</c:v>
                </c:pt>
                <c:pt idx="38">
                  <c:v>0.52220338983050874</c:v>
                </c:pt>
                <c:pt idx="39">
                  <c:v>0.56220338983050877</c:v>
                </c:pt>
                <c:pt idx="40">
                  <c:v>0.60220338983050881</c:v>
                </c:pt>
                <c:pt idx="41">
                  <c:v>0.64220338983050884</c:v>
                </c:pt>
                <c:pt idx="42">
                  <c:v>0.68220338983050888</c:v>
                </c:pt>
                <c:pt idx="43">
                  <c:v>0.72220338983050891</c:v>
                </c:pt>
                <c:pt idx="44">
                  <c:v>0.76220338983050895</c:v>
                </c:pt>
                <c:pt idx="45">
                  <c:v>0.80220338983050898</c:v>
                </c:pt>
                <c:pt idx="46">
                  <c:v>0.84220338983050902</c:v>
                </c:pt>
                <c:pt idx="47">
                  <c:v>0.88220338983050905</c:v>
                </c:pt>
                <c:pt idx="48">
                  <c:v>0.92220338983050909</c:v>
                </c:pt>
                <c:pt idx="49">
                  <c:v>0.96220338983050913</c:v>
                </c:pt>
                <c:pt idx="50">
                  <c:v>0.9977966101694915</c:v>
                </c:pt>
              </c:numCache>
            </c:numRef>
          </c:yVal>
          <c:smooth val="1"/>
        </c:ser>
        <c:axId val="70769664"/>
        <c:axId val="70824704"/>
      </c:scatterChart>
      <c:valAx>
        <c:axId val="70769664"/>
        <c:scaling>
          <c:orientation val="minMax"/>
          <c:max val="1"/>
          <c:min val="-1"/>
        </c:scaling>
        <c:axPos val="b"/>
        <c:numFmt formatCode="0.0" sourceLinked="0"/>
        <c:tickLblPos val="nextTo"/>
        <c:spPr>
          <a:ln>
            <a:solidFill>
              <a:srgbClr val="000000"/>
            </a:solidFill>
            <a:prstDash val="dash"/>
          </a:ln>
        </c:spPr>
        <c:crossAx val="70824704"/>
        <c:crosses val="autoZero"/>
        <c:crossBetween val="midCat"/>
        <c:majorUnit val="0.5"/>
      </c:valAx>
      <c:valAx>
        <c:axId val="70824704"/>
        <c:scaling>
          <c:orientation val="minMax"/>
          <c:max val="1"/>
          <c:min val="-1"/>
        </c:scaling>
        <c:axPos val="l"/>
        <c:numFmt formatCode="0.0" sourceLinked="0"/>
        <c:tickLblPos val="nextTo"/>
        <c:spPr>
          <a:ln w="9525">
            <a:solidFill>
              <a:srgbClr val="000000"/>
            </a:solidFill>
            <a:prstDash val="dash"/>
          </a:ln>
        </c:spPr>
        <c:crossAx val="70769664"/>
        <c:crosses val="autoZero"/>
        <c:crossBetween val="midCat"/>
        <c:majorUnit val="0.5"/>
      </c:valAx>
      <c:spPr>
        <a:ln w="6350">
          <a:solidFill>
            <a:schemeClr val="tx1"/>
          </a:solidFill>
        </a:ln>
      </c:spPr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76200</xdr:rowOff>
    </xdr:from>
    <xdr:to>
      <xdr:col>9</xdr:col>
      <xdr:colOff>19050</xdr:colOff>
      <xdr:row>43</xdr:row>
      <xdr:rowOff>19050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180975" y="3733800"/>
          <a:ext cx="5286375" cy="4514850"/>
          <a:chOff x="14" y="368"/>
          <a:chExt cx="564" cy="402"/>
        </a:xfrm>
      </xdr:grpSpPr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14" y="368"/>
          <a:ext cx="564" cy="40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Freeform 7"/>
          <xdr:cNvSpPr>
            <a:spLocks/>
          </xdr:cNvSpPr>
        </xdr:nvSpPr>
        <xdr:spPr bwMode="auto">
          <a:xfrm>
            <a:off x="66" y="445"/>
            <a:ext cx="450" cy="135"/>
          </a:xfrm>
          <a:custGeom>
            <a:avLst/>
            <a:gdLst/>
            <a:ahLst/>
            <a:cxnLst>
              <a:cxn ang="0">
                <a:pos x="0" y="135"/>
              </a:cxn>
              <a:cxn ang="0">
                <a:pos x="50" y="134"/>
              </a:cxn>
              <a:cxn ang="0">
                <a:pos x="98" y="132"/>
              </a:cxn>
              <a:cxn ang="0">
                <a:pos x="133" y="128"/>
              </a:cxn>
              <a:cxn ang="0">
                <a:pos x="169" y="121"/>
              </a:cxn>
              <a:cxn ang="0">
                <a:pos x="214" y="109"/>
              </a:cxn>
              <a:cxn ang="0">
                <a:pos x="241" y="99"/>
              </a:cxn>
              <a:cxn ang="0">
                <a:pos x="275" y="87"/>
              </a:cxn>
              <a:cxn ang="0">
                <a:pos x="300" y="75"/>
              </a:cxn>
              <a:cxn ang="0">
                <a:pos x="329" y="56"/>
              </a:cxn>
              <a:cxn ang="0">
                <a:pos x="352" y="33"/>
              </a:cxn>
              <a:cxn ang="0">
                <a:pos x="368" y="13"/>
              </a:cxn>
              <a:cxn ang="0">
                <a:pos x="379" y="5"/>
              </a:cxn>
              <a:cxn ang="0">
                <a:pos x="391" y="2"/>
              </a:cxn>
              <a:cxn ang="0">
                <a:pos x="406" y="16"/>
              </a:cxn>
              <a:cxn ang="0">
                <a:pos x="420" y="33"/>
              </a:cxn>
              <a:cxn ang="0">
                <a:pos x="438" y="61"/>
              </a:cxn>
              <a:cxn ang="0">
                <a:pos x="450" y="82"/>
              </a:cxn>
            </a:cxnLst>
            <a:rect l="0" t="0" r="r" b="b"/>
            <a:pathLst>
              <a:path w="450" h="135">
                <a:moveTo>
                  <a:pt x="0" y="135"/>
                </a:moveTo>
                <a:cubicBezTo>
                  <a:pt x="17" y="134"/>
                  <a:pt x="34" y="134"/>
                  <a:pt x="50" y="134"/>
                </a:cubicBezTo>
                <a:cubicBezTo>
                  <a:pt x="66" y="134"/>
                  <a:pt x="84" y="133"/>
                  <a:pt x="98" y="132"/>
                </a:cubicBezTo>
                <a:cubicBezTo>
                  <a:pt x="112" y="131"/>
                  <a:pt x="121" y="130"/>
                  <a:pt x="133" y="128"/>
                </a:cubicBezTo>
                <a:cubicBezTo>
                  <a:pt x="145" y="126"/>
                  <a:pt x="156" y="124"/>
                  <a:pt x="169" y="121"/>
                </a:cubicBezTo>
                <a:cubicBezTo>
                  <a:pt x="182" y="118"/>
                  <a:pt x="202" y="113"/>
                  <a:pt x="214" y="109"/>
                </a:cubicBezTo>
                <a:cubicBezTo>
                  <a:pt x="226" y="105"/>
                  <a:pt x="231" y="103"/>
                  <a:pt x="241" y="99"/>
                </a:cubicBezTo>
                <a:cubicBezTo>
                  <a:pt x="251" y="95"/>
                  <a:pt x="265" y="91"/>
                  <a:pt x="275" y="87"/>
                </a:cubicBezTo>
                <a:cubicBezTo>
                  <a:pt x="285" y="83"/>
                  <a:pt x="291" y="80"/>
                  <a:pt x="300" y="75"/>
                </a:cubicBezTo>
                <a:cubicBezTo>
                  <a:pt x="309" y="70"/>
                  <a:pt x="320" y="63"/>
                  <a:pt x="329" y="56"/>
                </a:cubicBezTo>
                <a:cubicBezTo>
                  <a:pt x="338" y="49"/>
                  <a:pt x="346" y="40"/>
                  <a:pt x="352" y="33"/>
                </a:cubicBezTo>
                <a:cubicBezTo>
                  <a:pt x="358" y="26"/>
                  <a:pt x="364" y="18"/>
                  <a:pt x="368" y="13"/>
                </a:cubicBezTo>
                <a:cubicBezTo>
                  <a:pt x="372" y="8"/>
                  <a:pt x="375" y="7"/>
                  <a:pt x="379" y="5"/>
                </a:cubicBezTo>
                <a:cubicBezTo>
                  <a:pt x="383" y="3"/>
                  <a:pt x="387" y="0"/>
                  <a:pt x="391" y="2"/>
                </a:cubicBezTo>
                <a:cubicBezTo>
                  <a:pt x="395" y="4"/>
                  <a:pt x="401" y="11"/>
                  <a:pt x="406" y="16"/>
                </a:cubicBezTo>
                <a:cubicBezTo>
                  <a:pt x="411" y="21"/>
                  <a:pt x="415" y="26"/>
                  <a:pt x="420" y="33"/>
                </a:cubicBezTo>
                <a:cubicBezTo>
                  <a:pt x="425" y="40"/>
                  <a:pt x="433" y="53"/>
                  <a:pt x="438" y="61"/>
                </a:cubicBezTo>
                <a:cubicBezTo>
                  <a:pt x="443" y="69"/>
                  <a:pt x="446" y="75"/>
                  <a:pt x="450" y="82"/>
                </a:cubicBezTo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0.90168</cdr:x>
      <cdr:y>0.87351</cdr:y>
    </cdr:from>
    <cdr:to>
      <cdr:x>0.95133</cdr:x>
      <cdr:y>0.87393</cdr:y>
    </cdr:to>
    <cdr:sp macro="" textlink="">
      <cdr:nvSpPr>
        <cdr:cNvPr id="3" name="Gerade Verbindung mit Pfeil 2"/>
        <cdr:cNvSpPr/>
      </cdr:nvSpPr>
      <cdr:spPr bwMode="auto">
        <a:xfrm xmlns:a="http://schemas.openxmlformats.org/drawingml/2006/main">
          <a:off x="4354373" y="3943768"/>
          <a:ext cx="239768" cy="1896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152400</xdr:colOff>
      <xdr:row>59</xdr:row>
      <xdr:rowOff>19050</xdr:rowOff>
    </xdr:from>
    <xdr:ext cx="76200" cy="200025"/>
    <xdr:sp macro="" textlink="">
      <xdr:nvSpPr>
        <xdr:cNvPr id="2" name="Text Box 75"/>
        <xdr:cNvSpPr txBox="1">
          <a:spLocks noChangeArrowheads="1"/>
        </xdr:cNvSpPr>
      </xdr:nvSpPr>
      <xdr:spPr bwMode="auto">
        <a:xfrm>
          <a:off x="4933950" y="983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1</xdr:col>
      <xdr:colOff>495300</xdr:colOff>
      <xdr:row>27</xdr:row>
      <xdr:rowOff>171450</xdr:rowOff>
    </xdr:from>
    <xdr:to>
      <xdr:col>16</xdr:col>
      <xdr:colOff>0</xdr:colOff>
      <xdr:row>62</xdr:row>
      <xdr:rowOff>38099</xdr:rowOff>
    </xdr:to>
    <xdr:grpSp>
      <xdr:nvGrpSpPr>
        <xdr:cNvPr id="3" name="Gruppieren 2"/>
        <xdr:cNvGrpSpPr/>
      </xdr:nvGrpSpPr>
      <xdr:grpSpPr>
        <a:xfrm>
          <a:off x="1038225" y="5419725"/>
          <a:ext cx="7372350" cy="6534149"/>
          <a:chOff x="190500" y="4800600"/>
          <a:chExt cx="6067425" cy="6610350"/>
        </a:xfrm>
      </xdr:grpSpPr>
      <xdr:grpSp>
        <xdr:nvGrpSpPr>
          <xdr:cNvPr id="4" name="Group 106"/>
          <xdr:cNvGrpSpPr>
            <a:grpSpLocks/>
          </xdr:cNvGrpSpPr>
        </xdr:nvGrpSpPr>
        <xdr:grpSpPr bwMode="auto">
          <a:xfrm>
            <a:off x="190500" y="4800600"/>
            <a:ext cx="6067425" cy="6610350"/>
            <a:chOff x="23" y="506"/>
            <a:chExt cx="637" cy="694"/>
          </a:xfrm>
        </xdr:grpSpPr>
        <xdr:grpSp>
          <xdr:nvGrpSpPr>
            <xdr:cNvPr id="7" name="Group 105"/>
            <xdr:cNvGrpSpPr>
              <a:grpSpLocks/>
            </xdr:cNvGrpSpPr>
          </xdr:nvGrpSpPr>
          <xdr:grpSpPr bwMode="auto">
            <a:xfrm>
              <a:off x="23" y="506"/>
              <a:ext cx="637" cy="694"/>
              <a:chOff x="23" y="506"/>
              <a:chExt cx="637" cy="694"/>
            </a:xfrm>
          </xdr:grpSpPr>
          <xdr:graphicFrame macro="">
            <xdr:nvGraphicFramePr>
              <xdr:cNvPr id="10" name="Chart 1"/>
              <xdr:cNvGraphicFramePr>
                <a:graphicFrameLocks/>
              </xdr:cNvGraphicFramePr>
            </xdr:nvGraphicFramePr>
            <xdr:xfrm>
              <a:off x="23" y="506"/>
              <a:ext cx="637" cy="69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11" name="Text Box 2"/>
              <xdr:cNvSpPr txBox="1">
                <a:spLocks noChangeArrowheads="1"/>
              </xdr:cNvSpPr>
            </xdr:nvSpPr>
            <xdr:spPr bwMode="auto">
              <a:xfrm>
                <a:off x="66" y="1078"/>
                <a:ext cx="163" cy="47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FFFFFF"/>
                </a:solidFill>
                <a:miter lim="800000"/>
                <a:headEnd/>
                <a:tailEnd/>
              </a:ln>
            </xdr:spPr>
            <xdr:txBody>
              <a:bodyPr vertOverflow="clip" wrap="square" lIns="0" tIns="0" rIns="0" bIns="0" anchor="t" upright="1"/>
              <a:lstStyle/>
              <a:p>
                <a:pPr algn="l" rtl="0">
                  <a:defRPr sz="1000"/>
                </a:pPr>
                <a:r>
                  <a:rPr lang="de-DE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Erde am 6.4.02. </a:t>
                </a:r>
              </a:p>
              <a:p>
                <a:pPr algn="l" rtl="0">
                  <a:defRPr sz="1000"/>
                </a:pPr>
                <a:r>
                  <a:rPr lang="de-DE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Festgehalten bis 2.11.02 </a:t>
                </a:r>
              </a:p>
            </xdr:txBody>
          </xdr:sp>
          <xdr:sp macro="" textlink="">
            <xdr:nvSpPr>
              <xdr:cNvPr id="12" name="Text Box 17"/>
              <xdr:cNvSpPr txBox="1">
                <a:spLocks noChangeArrowheads="1"/>
              </xdr:cNvSpPr>
            </xdr:nvSpPr>
            <xdr:spPr bwMode="auto">
              <a:xfrm>
                <a:off x="534" y="695"/>
                <a:ext cx="73" cy="41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FFFFFF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0">
                  <a:defRPr sz="1000"/>
                </a:pPr>
                <a:r>
                  <a:rPr lang="de-DE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Venus am  6.4.02</a:t>
                </a:r>
              </a:p>
            </xdr:txBody>
          </xdr:sp>
          <xdr:sp macro="" textlink="">
            <xdr:nvSpPr>
              <xdr:cNvPr id="13" name="Text Box 33"/>
              <xdr:cNvSpPr txBox="1">
                <a:spLocks noChangeArrowheads="1"/>
              </xdr:cNvSpPr>
            </xdr:nvSpPr>
            <xdr:spPr bwMode="auto">
              <a:xfrm>
                <a:off x="450" y="935"/>
                <a:ext cx="44" cy="2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FFFFFF"/>
                </a:solidFill>
                <a:miter lim="800000"/>
                <a:headEnd/>
                <a:tailEnd/>
              </a:ln>
            </xdr:spPr>
            <xdr:txBody>
              <a:bodyPr vertOverflow="clip" wrap="square" lIns="0" tIns="0" rIns="0" bIns="0" anchor="t" upright="1"/>
              <a:lstStyle/>
              <a:p>
                <a:pPr algn="l" rtl="0">
                  <a:defRPr sz="1000"/>
                </a:pPr>
                <a:r>
                  <a:rPr lang="de-DE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Sonne</a:t>
                </a:r>
              </a:p>
            </xdr:txBody>
          </xdr:sp>
          <xdr:sp macro="" textlink="">
            <xdr:nvSpPr>
              <xdr:cNvPr id="14" name="Text Box 32"/>
              <xdr:cNvSpPr txBox="1">
                <a:spLocks noChangeArrowheads="1"/>
              </xdr:cNvSpPr>
            </xdr:nvSpPr>
            <xdr:spPr bwMode="auto">
              <a:xfrm>
                <a:off x="209" y="875"/>
                <a:ext cx="130" cy="4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FFFFFF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0" bIns="0" anchor="t" upright="1"/>
              <a:lstStyle/>
              <a:p>
                <a:pPr algn="l" rtl="0">
                  <a:defRPr sz="1000"/>
                </a:pPr>
                <a:r>
                  <a:rPr lang="de-DE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28.9.02  Venus im Helligkeitsmaximum</a:t>
                </a:r>
              </a:p>
            </xdr:txBody>
          </xdr:sp>
          <xdr:sp macro="" textlink="">
            <xdr:nvSpPr>
              <xdr:cNvPr id="15" name="Arc 62"/>
              <xdr:cNvSpPr>
                <a:spLocks/>
              </xdr:cNvSpPr>
            </xdr:nvSpPr>
            <xdr:spPr bwMode="auto">
              <a:xfrm rot="6275964">
                <a:off x="170" y="923"/>
                <a:ext cx="41" cy="55"/>
              </a:xfrm>
              <a:custGeom>
                <a:avLst/>
                <a:gdLst>
                  <a:gd name="G0" fmla="+- 0 0 0"/>
                  <a:gd name="G1" fmla="+- 21600 0 0"/>
                  <a:gd name="G2" fmla="+- 21600 0 0"/>
                  <a:gd name="T0" fmla="*/ 0 w 21600"/>
                  <a:gd name="T1" fmla="*/ 0 h 21600"/>
                  <a:gd name="T2" fmla="*/ 21600 w 21600"/>
                  <a:gd name="T3" fmla="*/ 21600 h 21600"/>
                  <a:gd name="T4" fmla="*/ 0 w 21600"/>
                  <a:gd name="T5" fmla="*/ 21600 h 2160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</a:cxnLst>
                <a:rect l="0" t="0" r="r" b="b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ffectLst/>
            </xdr:spPr>
          </xdr:sp>
          <xdr:sp macro="" textlink="">
            <xdr:nvSpPr>
              <xdr:cNvPr id="16" name="Text Box 66"/>
              <xdr:cNvSpPr txBox="1">
                <a:spLocks noChangeArrowheads="1"/>
              </xdr:cNvSpPr>
            </xdr:nvSpPr>
            <xdr:spPr bwMode="auto">
              <a:xfrm>
                <a:off x="226" y="700"/>
                <a:ext cx="47" cy="2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FFFFFF"/>
                </a:solidFill>
                <a:miter lim="800000"/>
                <a:headEnd/>
                <a:tailEnd/>
              </a:ln>
              <a:effectLst/>
            </xdr:spPr>
            <xdr:txBody>
              <a:bodyPr vertOverflow="clip" wrap="square" lIns="0" tIns="0" rIns="0" bIns="0" anchor="t" upright="1"/>
              <a:lstStyle/>
              <a:p>
                <a:pPr algn="l" rtl="0">
                  <a:defRPr sz="1000"/>
                </a:pPr>
                <a:r>
                  <a:rPr lang="de-DE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15.7.02</a:t>
                </a:r>
              </a:p>
            </xdr:txBody>
          </xdr:sp>
          <xdr:sp macro="" textlink="">
            <xdr:nvSpPr>
              <xdr:cNvPr id="17" name="Line 68"/>
              <xdr:cNvSpPr>
                <a:spLocks noChangeShapeType="1"/>
              </xdr:cNvSpPr>
            </xdr:nvSpPr>
            <xdr:spPr bwMode="auto">
              <a:xfrm flipH="1">
                <a:off x="180" y="898"/>
                <a:ext cx="25" cy="3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ffectLst/>
            </xdr:spPr>
          </xdr:sp>
          <xdr:sp macro="" textlink="">
            <xdr:nvSpPr>
              <xdr:cNvPr id="18" name="Text Box 69"/>
              <xdr:cNvSpPr txBox="1">
                <a:spLocks noChangeArrowheads="1"/>
              </xdr:cNvSpPr>
            </xdr:nvSpPr>
            <xdr:spPr bwMode="auto">
              <a:xfrm>
                <a:off x="187" y="740"/>
                <a:ext cx="109" cy="4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FFFFFF"/>
                </a:solidFill>
                <a:miter lim="800000"/>
                <a:headEnd/>
                <a:tailEnd/>
              </a:ln>
              <a:effectLst/>
            </xdr:spPr>
            <xdr:txBody>
              <a:bodyPr vertOverflow="clip" wrap="square" lIns="27432" tIns="22860" rIns="0" bIns="0" anchor="t" upright="1"/>
              <a:lstStyle/>
              <a:p>
                <a:pPr algn="l" rtl="0">
                  <a:defRPr sz="1000"/>
                </a:pPr>
                <a:r>
                  <a:rPr lang="de-DE" sz="10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Relativbewegung der Venus</a:t>
                </a:r>
              </a:p>
            </xdr:txBody>
          </xdr:sp>
          <xdr:sp macro="" textlink="">
            <xdr:nvSpPr>
              <xdr:cNvPr id="19" name="Line 71"/>
              <xdr:cNvSpPr>
                <a:spLocks noChangeShapeType="1"/>
              </xdr:cNvSpPr>
            </xdr:nvSpPr>
            <xdr:spPr bwMode="auto">
              <a:xfrm flipH="1">
                <a:off x="214" y="782"/>
                <a:ext cx="11" cy="19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round/>
                <a:headEnd/>
                <a:tailEnd type="arrow" w="sm" len="sm"/>
              </a:ln>
              <a:effectLst/>
            </xdr:spPr>
          </xdr:sp>
          <xdr:sp macro="" textlink="">
            <xdr:nvSpPr>
              <xdr:cNvPr id="20" name="Text Box 48"/>
              <xdr:cNvSpPr txBox="1">
                <a:spLocks noChangeArrowheads="1"/>
              </xdr:cNvSpPr>
            </xdr:nvSpPr>
            <xdr:spPr bwMode="auto">
              <a:xfrm>
                <a:off x="180" y="935"/>
                <a:ext cx="21" cy="2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0" tIns="0" rIns="0" bIns="0" anchor="t" upright="1"/>
              <a:lstStyle/>
              <a:p>
                <a:pPr algn="l" rtl="0">
                  <a:defRPr sz="1000"/>
                </a:pPr>
                <a:r>
                  <a:rPr lang="de-DE" sz="1200" b="1" i="1" strike="noStrike">
                    <a:solidFill>
                      <a:srgbClr val="000000"/>
                    </a:solidFill>
                    <a:latin typeface="Symbol"/>
                    <a:sym typeface="Symbol"/>
                  </a:rPr>
                  <a:t></a:t>
                </a:r>
                <a:endParaRPr lang="de-DE" sz="1200" b="1" i="1" strike="noStrike">
                  <a:solidFill>
                    <a:srgbClr val="000000"/>
                  </a:solidFill>
                  <a:latin typeface="Symbol"/>
                </a:endParaRPr>
              </a:p>
            </xdr:txBody>
          </xdr:sp>
        </xdr:grpSp>
        <xdr:sp macro="" textlink="">
          <xdr:nvSpPr>
            <xdr:cNvPr id="8" name="Text Box 76"/>
            <xdr:cNvSpPr txBox="1">
              <a:spLocks noChangeArrowheads="1"/>
            </xdr:cNvSpPr>
          </xdr:nvSpPr>
          <xdr:spPr bwMode="auto">
            <a:xfrm>
              <a:off x="192" y="1044"/>
              <a:ext cx="56" cy="1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  <a:effectLst/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2.11.02</a:t>
              </a:r>
            </a:p>
          </xdr:txBody>
        </xdr:sp>
        <xdr:sp macro="" textlink="">
          <xdr:nvSpPr>
            <xdr:cNvPr id="9" name="Text Box 77"/>
            <xdr:cNvSpPr txBox="1">
              <a:spLocks noChangeArrowheads="1"/>
            </xdr:cNvSpPr>
          </xdr:nvSpPr>
          <xdr:spPr bwMode="auto">
            <a:xfrm>
              <a:off x="186" y="996"/>
              <a:ext cx="56" cy="2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  <a:effectLst/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23.10.02</a:t>
              </a:r>
            </a:p>
          </xdr:txBody>
        </xdr:sp>
      </xdr:grpSp>
      <xdr:cxnSp macro="">
        <xdr:nvCxnSpPr>
          <xdr:cNvPr id="5" name="Gerade Verbindung mit Pfeil 4"/>
          <xdr:cNvCxnSpPr/>
        </xdr:nvCxnSpPr>
        <xdr:spPr bwMode="auto">
          <a:xfrm rot="5400000" flipH="1" flipV="1">
            <a:off x="3992701" y="5351132"/>
            <a:ext cx="381000" cy="1588"/>
          </a:xfrm>
          <a:prstGeom prst="straightConnector1">
            <a:avLst/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arrow"/>
          </a:ln>
          <a:effectLst/>
        </xdr:spPr>
      </xdr:cxnSp>
      <xdr:cxnSp macro="">
        <xdr:nvCxnSpPr>
          <xdr:cNvPr id="6" name="Gerade Verbindung mit Pfeil 5"/>
          <xdr:cNvCxnSpPr/>
        </xdr:nvCxnSpPr>
        <xdr:spPr bwMode="auto">
          <a:xfrm flipV="1">
            <a:off x="5553075" y="9091109"/>
            <a:ext cx="533400" cy="2"/>
          </a:xfrm>
          <a:prstGeom prst="straightConnector1">
            <a:avLst/>
          </a:prstGeom>
          <a:solidFill>
            <a:srgbClr val="FFFFFF"/>
          </a:solidFill>
          <a:ln w="6350" cap="flat" cmpd="sng" algn="ctr">
            <a:solidFill>
              <a:srgbClr val="000000"/>
            </a:solidFill>
            <a:prstDash val="solid"/>
            <a:round/>
            <a:headEnd type="none" w="med" len="med"/>
            <a:tailEnd type="arrow"/>
          </a:ln>
          <a:effectLst/>
        </xdr:spPr>
      </xdr:cxn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0.67347</cdr:x>
      <cdr:y>0.64516</cdr:y>
    </cdr:from>
    <cdr:to>
      <cdr:x>0.74568</cdr:x>
      <cdr:y>0.68081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86225" y="3619500"/>
          <a:ext cx="438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/>
        <a:lstStyle xmlns:a="http://schemas.openxmlformats.org/drawingml/2006/main"/>
        <a:p xmlns:a="http://schemas.openxmlformats.org/drawingml/2006/main">
          <a:r>
            <a:rPr lang="de-DE" sz="1100"/>
            <a:t>Sonne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73</xdr:row>
      <xdr:rowOff>9525</xdr:rowOff>
    </xdr:from>
    <xdr:to>
      <xdr:col>4</xdr:col>
      <xdr:colOff>561974</xdr:colOff>
      <xdr:row>90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9</xdr:col>
      <xdr:colOff>409574</xdr:colOff>
      <xdr:row>90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91</xdr:row>
      <xdr:rowOff>28575</xdr:rowOff>
    </xdr:from>
    <xdr:to>
      <xdr:col>4</xdr:col>
      <xdr:colOff>552449</xdr:colOff>
      <xdr:row>108</xdr:row>
      <xdr:rowOff>142875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91</xdr:row>
      <xdr:rowOff>28575</xdr:rowOff>
    </xdr:from>
    <xdr:to>
      <xdr:col>9</xdr:col>
      <xdr:colOff>419099</xdr:colOff>
      <xdr:row>108</xdr:row>
      <xdr:rowOff>142875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topLeftCell="A16" workbookViewId="0">
      <selection activeCell="K23" sqref="K23"/>
    </sheetView>
  </sheetViews>
  <sheetFormatPr baseColWidth="10" defaultRowHeight="15"/>
  <cols>
    <col min="1" max="1" width="8.140625" customWidth="1"/>
    <col min="2" max="3" width="6.85546875" customWidth="1"/>
    <col min="4" max="4" width="10.140625" customWidth="1"/>
    <col min="5" max="5" width="5.85546875" customWidth="1"/>
    <col min="6" max="6" width="8.85546875" customWidth="1"/>
    <col min="7" max="7" width="11.140625" customWidth="1"/>
    <col min="8" max="8" width="14" customWidth="1"/>
    <col min="9" max="10" width="9.85546875" customWidth="1"/>
  </cols>
  <sheetData>
    <row r="1" spans="1:11" ht="15.75">
      <c r="A1" s="198" t="s">
        <v>0</v>
      </c>
      <c r="B1" s="199"/>
      <c r="C1" s="199"/>
      <c r="D1" s="199"/>
      <c r="E1" s="199"/>
      <c r="F1" s="199"/>
      <c r="G1" s="199"/>
      <c r="H1" s="2"/>
      <c r="J1" s="66"/>
      <c r="K1" s="66"/>
    </row>
    <row r="2" spans="1:11" ht="15.75" thickBot="1">
      <c r="B2" s="200" t="s">
        <v>1</v>
      </c>
      <c r="C2" s="200"/>
      <c r="D2" s="200"/>
      <c r="J2" s="67"/>
      <c r="K2" s="67"/>
    </row>
    <row r="3" spans="1:11">
      <c r="A3" s="3" t="s">
        <v>2</v>
      </c>
      <c r="B3" s="4" t="s">
        <v>3</v>
      </c>
      <c r="C3" s="201" t="s">
        <v>4</v>
      </c>
      <c r="D3" s="202"/>
      <c r="E3" s="203" t="s">
        <v>5</v>
      </c>
      <c r="F3" s="204"/>
      <c r="G3" s="5" t="s">
        <v>6</v>
      </c>
      <c r="H3" s="6" t="s">
        <v>7</v>
      </c>
      <c r="I3" s="7" t="s">
        <v>8</v>
      </c>
      <c r="J3" s="67"/>
      <c r="K3" s="67"/>
    </row>
    <row r="4" spans="1:11" ht="15.75" thickBot="1">
      <c r="A4" s="8"/>
      <c r="B4" s="9" t="s">
        <v>9</v>
      </c>
      <c r="C4" s="8" t="s">
        <v>10</v>
      </c>
      <c r="D4" s="10" t="s">
        <v>11</v>
      </c>
      <c r="E4" s="8" t="s">
        <v>12</v>
      </c>
      <c r="F4" s="11" t="s">
        <v>13</v>
      </c>
      <c r="G4" s="12" t="s">
        <v>14</v>
      </c>
      <c r="H4" s="13" t="s">
        <v>15</v>
      </c>
      <c r="I4" s="14" t="s">
        <v>16</v>
      </c>
      <c r="J4" s="194"/>
      <c r="K4" s="195"/>
    </row>
    <row r="5" spans="1:11">
      <c r="A5" s="16">
        <v>37352</v>
      </c>
      <c r="B5" s="17">
        <f>A5-$A$5+96</f>
        <v>96</v>
      </c>
      <c r="C5" s="18">
        <v>-3.9</v>
      </c>
      <c r="D5" s="19">
        <f>2.512^(-C5)*3</f>
        <v>108.94262399048608</v>
      </c>
      <c r="E5" s="20">
        <v>1.5780000000000001</v>
      </c>
      <c r="F5" s="21">
        <f>E5*149.6</f>
        <v>236.06880000000001</v>
      </c>
      <c r="G5" s="22">
        <v>94</v>
      </c>
      <c r="H5" s="22">
        <v>10.57</v>
      </c>
      <c r="I5" s="22">
        <v>28</v>
      </c>
      <c r="J5" s="15"/>
    </row>
    <row r="6" spans="1:11">
      <c r="A6" s="24">
        <f t="shared" ref="A6:A12" si="0">A5+20</f>
        <v>37372</v>
      </c>
      <c r="B6" s="25">
        <f t="shared" ref="B6:B19" si="1">A6-$A$5+96</f>
        <v>116</v>
      </c>
      <c r="C6" s="26">
        <v>-3.9</v>
      </c>
      <c r="D6" s="27">
        <f>2.512^(-C6)*3</f>
        <v>108.94262399048608</v>
      </c>
      <c r="E6" s="28">
        <v>1.4970000000000001</v>
      </c>
      <c r="F6" s="29">
        <f>E6*149.6</f>
        <v>223.9512</v>
      </c>
      <c r="G6" s="30">
        <v>91</v>
      </c>
      <c r="H6" s="30">
        <v>11.14</v>
      </c>
      <c r="I6" s="30">
        <v>36</v>
      </c>
      <c r="K6" s="23"/>
    </row>
    <row r="7" spans="1:11">
      <c r="A7" s="24">
        <f t="shared" si="0"/>
        <v>37392</v>
      </c>
      <c r="B7" s="25">
        <f t="shared" si="1"/>
        <v>136</v>
      </c>
      <c r="C7" s="26">
        <v>-3.9</v>
      </c>
      <c r="D7" s="27">
        <f t="shared" ref="D7:D18" si="2">2.512^(-C7)*3</f>
        <v>108.94262399048608</v>
      </c>
      <c r="E7" s="28">
        <v>1.3959999999999999</v>
      </c>
      <c r="F7" s="29">
        <f t="shared" ref="F7:F19" si="3">E7*149.6</f>
        <v>208.84159999999997</v>
      </c>
      <c r="G7" s="30">
        <v>86</v>
      </c>
      <c r="H7" s="30">
        <v>11.95</v>
      </c>
      <c r="I7" s="30">
        <v>44</v>
      </c>
      <c r="K7" s="23"/>
    </row>
    <row r="8" spans="1:11">
      <c r="A8" s="24">
        <f t="shared" si="0"/>
        <v>37412</v>
      </c>
      <c r="B8" s="25">
        <f t="shared" si="1"/>
        <v>156</v>
      </c>
      <c r="C8" s="26">
        <v>-4</v>
      </c>
      <c r="D8" s="27">
        <f t="shared" si="2"/>
        <v>119.453751902208</v>
      </c>
      <c r="E8" s="28">
        <v>1.2749999999999999</v>
      </c>
      <c r="F8" s="29">
        <f t="shared" si="3"/>
        <v>190.73999999999998</v>
      </c>
      <c r="G8" s="30">
        <v>80</v>
      </c>
      <c r="H8" s="30">
        <v>13.09</v>
      </c>
      <c r="I8" s="30">
        <v>53</v>
      </c>
      <c r="K8" s="23"/>
    </row>
    <row r="9" spans="1:11">
      <c r="A9" s="24">
        <f t="shared" si="0"/>
        <v>37432</v>
      </c>
      <c r="B9" s="25">
        <f t="shared" si="1"/>
        <v>176</v>
      </c>
      <c r="C9" s="26">
        <v>-4</v>
      </c>
      <c r="D9" s="27">
        <f t="shared" si="2"/>
        <v>119.453751902208</v>
      </c>
      <c r="E9" s="28">
        <v>1.1379999999999999</v>
      </c>
      <c r="F9" s="29">
        <f t="shared" si="3"/>
        <v>170.24479999999997</v>
      </c>
      <c r="G9" s="30">
        <v>74</v>
      </c>
      <c r="H9" s="30">
        <v>14.67</v>
      </c>
      <c r="I9" s="30">
        <v>62</v>
      </c>
      <c r="K9" s="23"/>
    </row>
    <row r="10" spans="1:11">
      <c r="A10" s="24">
        <f t="shared" si="0"/>
        <v>37452</v>
      </c>
      <c r="B10" s="25">
        <f t="shared" si="1"/>
        <v>196</v>
      </c>
      <c r="C10" s="26">
        <v>-4.0999999999999996</v>
      </c>
      <c r="D10" s="27">
        <f t="shared" si="2"/>
        <v>130.97902658155527</v>
      </c>
      <c r="E10" s="28">
        <v>0.98799999999999999</v>
      </c>
      <c r="F10" s="29">
        <f t="shared" si="3"/>
        <v>147.8048</v>
      </c>
      <c r="G10" s="30">
        <v>66</v>
      </c>
      <c r="H10" s="30">
        <v>16.88</v>
      </c>
      <c r="I10" s="30">
        <v>71</v>
      </c>
      <c r="K10" s="23"/>
    </row>
    <row r="11" spans="1:11">
      <c r="A11" s="24">
        <f t="shared" si="0"/>
        <v>37472</v>
      </c>
      <c r="B11" s="25">
        <f t="shared" si="1"/>
        <v>216</v>
      </c>
      <c r="C11" s="26">
        <v>-4.2</v>
      </c>
      <c r="D11" s="27">
        <f t="shared" si="2"/>
        <v>143.61629610676698</v>
      </c>
      <c r="E11" s="28">
        <v>0.83099999999999996</v>
      </c>
      <c r="F11" s="29">
        <f t="shared" si="3"/>
        <v>124.31759999999998</v>
      </c>
      <c r="G11" s="30">
        <v>58</v>
      </c>
      <c r="H11" s="30">
        <v>20.079999999999998</v>
      </c>
      <c r="I11" s="30">
        <v>81</v>
      </c>
      <c r="K11" s="23"/>
    </row>
    <row r="12" spans="1:11">
      <c r="A12" s="24">
        <f t="shared" si="0"/>
        <v>37492</v>
      </c>
      <c r="B12" s="25">
        <f t="shared" si="1"/>
        <v>236</v>
      </c>
      <c r="C12" s="26">
        <v>-4.3</v>
      </c>
      <c r="D12" s="27">
        <f t="shared" si="2"/>
        <v>157.47284924723277</v>
      </c>
      <c r="E12" s="28">
        <v>0.67200000000000004</v>
      </c>
      <c r="F12" s="29">
        <f t="shared" si="3"/>
        <v>100.5312</v>
      </c>
      <c r="G12" s="30">
        <v>48</v>
      </c>
      <c r="H12" s="30">
        <v>24.84</v>
      </c>
      <c r="I12" s="30">
        <v>92</v>
      </c>
      <c r="K12" s="23"/>
    </row>
    <row r="13" spans="1:11">
      <c r="A13" s="24">
        <f>A12+10</f>
        <v>37502</v>
      </c>
      <c r="B13" s="25">
        <f t="shared" si="1"/>
        <v>246</v>
      </c>
      <c r="C13" s="26">
        <v>-4.4000000000000004</v>
      </c>
      <c r="D13" s="27">
        <f t="shared" si="2"/>
        <v>172.66632633114745</v>
      </c>
      <c r="E13" s="28">
        <v>0.59299999999999997</v>
      </c>
      <c r="F13" s="29">
        <f t="shared" si="3"/>
        <v>88.712799999999987</v>
      </c>
      <c r="G13" s="30">
        <v>42</v>
      </c>
      <c r="H13" s="30">
        <v>28.14</v>
      </c>
      <c r="I13" s="30">
        <v>99</v>
      </c>
      <c r="K13" s="23"/>
    </row>
    <row r="14" spans="1:11">
      <c r="A14" s="24">
        <f>A12+20</f>
        <v>37512</v>
      </c>
      <c r="B14" s="25">
        <f t="shared" si="1"/>
        <v>256</v>
      </c>
      <c r="C14" s="31">
        <v>-4.5</v>
      </c>
      <c r="D14" s="27">
        <f t="shared" si="2"/>
        <v>189.32571799654647</v>
      </c>
      <c r="E14" s="28">
        <v>0.51600000000000001</v>
      </c>
      <c r="F14" s="29">
        <f t="shared" si="3"/>
        <v>77.193600000000004</v>
      </c>
      <c r="G14" s="30">
        <v>36</v>
      </c>
      <c r="H14" s="30">
        <v>32.31</v>
      </c>
      <c r="I14" s="32">
        <v>107</v>
      </c>
      <c r="K14" s="23"/>
    </row>
    <row r="15" spans="1:11">
      <c r="A15" s="251">
        <f>A13+20</f>
        <v>37522</v>
      </c>
      <c r="B15" s="252">
        <f t="shared" si="1"/>
        <v>266</v>
      </c>
      <c r="C15" s="253">
        <v>-4.5999999999999996</v>
      </c>
      <c r="D15" s="254">
        <f t="shared" si="2"/>
        <v>207.59246030499384</v>
      </c>
      <c r="E15" s="255">
        <v>0.443</v>
      </c>
      <c r="F15" s="256">
        <f t="shared" si="3"/>
        <v>66.272800000000004</v>
      </c>
      <c r="G15" s="257">
        <v>28</v>
      </c>
      <c r="H15" s="257">
        <v>37.630000000000003</v>
      </c>
      <c r="I15" s="257">
        <v>116</v>
      </c>
      <c r="K15" s="23"/>
    </row>
    <row r="16" spans="1:11">
      <c r="A16" s="251">
        <f>A14+20</f>
        <v>37532</v>
      </c>
      <c r="B16" s="252">
        <f t="shared" si="1"/>
        <v>276</v>
      </c>
      <c r="C16" s="253">
        <v>-4.5999999999999996</v>
      </c>
      <c r="D16" s="254">
        <f t="shared" si="2"/>
        <v>207.59246030499384</v>
      </c>
      <c r="E16" s="255">
        <v>0.377</v>
      </c>
      <c r="F16" s="256">
        <f t="shared" si="3"/>
        <v>56.3992</v>
      </c>
      <c r="G16" s="257">
        <v>20</v>
      </c>
      <c r="H16" s="257">
        <v>44.26</v>
      </c>
      <c r="I16" s="257">
        <v>127</v>
      </c>
      <c r="K16" s="23"/>
    </row>
    <row r="17" spans="1:12">
      <c r="A17" s="24">
        <f>A15+20</f>
        <v>37542</v>
      </c>
      <c r="B17" s="25">
        <f t="shared" si="1"/>
        <v>286</v>
      </c>
      <c r="C17" s="26">
        <v>-4.5</v>
      </c>
      <c r="D17" s="27">
        <f t="shared" si="2"/>
        <v>189.32571799654647</v>
      </c>
      <c r="E17" s="28">
        <v>0.32100000000000001</v>
      </c>
      <c r="F17" s="29">
        <f t="shared" si="3"/>
        <v>48.021599999999999</v>
      </c>
      <c r="G17" s="30">
        <v>11</v>
      </c>
      <c r="H17" s="30">
        <v>51.92</v>
      </c>
      <c r="I17" s="30">
        <v>142</v>
      </c>
      <c r="K17" s="23"/>
    </row>
    <row r="18" spans="1:12">
      <c r="A18" s="24">
        <f>A16+20</f>
        <v>37552</v>
      </c>
      <c r="B18" s="25">
        <f t="shared" si="1"/>
        <v>296</v>
      </c>
      <c r="C18" s="26">
        <v>-4.3</v>
      </c>
      <c r="D18" s="27">
        <f t="shared" si="2"/>
        <v>157.47284924723277</v>
      </c>
      <c r="E18" s="28">
        <v>0.28299999999999997</v>
      </c>
      <c r="F18" s="29">
        <f t="shared" si="3"/>
        <v>42.336799999999997</v>
      </c>
      <c r="G18" s="30">
        <v>3</v>
      </c>
      <c r="H18" s="30">
        <v>58.87</v>
      </c>
      <c r="I18" s="30">
        <v>159</v>
      </c>
      <c r="K18" s="23"/>
    </row>
    <row r="19" spans="1:12" ht="15.75" thickBot="1">
      <c r="A19" s="34">
        <v>37560</v>
      </c>
      <c r="B19" s="35">
        <f t="shared" si="1"/>
        <v>304</v>
      </c>
      <c r="C19" s="196" t="s">
        <v>17</v>
      </c>
      <c r="D19" s="197"/>
      <c r="E19" s="36">
        <v>0.27</v>
      </c>
      <c r="F19" s="37">
        <f t="shared" si="3"/>
        <v>40.392000000000003</v>
      </c>
      <c r="G19" s="38">
        <v>0</v>
      </c>
      <c r="H19" s="39">
        <v>62.2</v>
      </c>
      <c r="I19" s="40">
        <v>180</v>
      </c>
      <c r="K19" s="23"/>
    </row>
    <row r="20" spans="1:12">
      <c r="A20" s="42"/>
      <c r="B20" s="43"/>
      <c r="C20" s="43"/>
      <c r="D20" s="43"/>
      <c r="E20" s="43"/>
      <c r="L20" s="41"/>
    </row>
    <row r="22" spans="1:12">
      <c r="L22" s="1"/>
    </row>
    <row r="23" spans="1:12">
      <c r="L23" s="1"/>
    </row>
    <row r="24" spans="1:12">
      <c r="L24" s="1"/>
    </row>
    <row r="25" spans="1:12">
      <c r="L25" s="1"/>
    </row>
    <row r="26" spans="1:12">
      <c r="L26" s="1"/>
    </row>
    <row r="27" spans="1:12">
      <c r="L27" s="1"/>
    </row>
    <row r="28" spans="1:12">
      <c r="L28" s="1"/>
    </row>
    <row r="29" spans="1:12">
      <c r="L29" s="1"/>
    </row>
    <row r="30" spans="1:12">
      <c r="L30" s="1"/>
    </row>
    <row r="31" spans="1:12">
      <c r="L31" s="1"/>
    </row>
    <row r="32" spans="1:12">
      <c r="L32" s="1"/>
    </row>
    <row r="33" spans="1:12">
      <c r="L33" s="1"/>
    </row>
    <row r="34" spans="1:12">
      <c r="L34" s="1"/>
    </row>
    <row r="35" spans="1:12">
      <c r="L35" s="1"/>
    </row>
    <row r="36" spans="1:12">
      <c r="L36" s="1"/>
    </row>
    <row r="37" spans="1:12">
      <c r="L37" s="1"/>
    </row>
    <row r="38" spans="1:12">
      <c r="L38" s="1"/>
    </row>
    <row r="41" spans="1:12">
      <c r="L41" s="1"/>
    </row>
    <row r="42" spans="1:12">
      <c r="L42" s="1"/>
    </row>
    <row r="43" spans="1:12">
      <c r="L43" s="1"/>
    </row>
    <row r="44" spans="1:12">
      <c r="L44" s="1"/>
    </row>
    <row r="45" spans="1:12">
      <c r="A45" s="57"/>
      <c r="B45" s="57"/>
      <c r="C45" s="57"/>
      <c r="D45" s="57"/>
      <c r="E45" s="57"/>
      <c r="F45" s="57"/>
      <c r="G45" s="57"/>
      <c r="H45" s="57"/>
      <c r="I45" s="57"/>
      <c r="J45" s="57"/>
      <c r="L45" s="1"/>
    </row>
    <row r="46" spans="1:12">
      <c r="A46" s="60"/>
      <c r="B46" s="61"/>
      <c r="C46" s="62"/>
      <c r="D46" s="63"/>
      <c r="E46" s="63"/>
      <c r="F46" s="60"/>
      <c r="G46" s="60"/>
      <c r="H46" s="64"/>
      <c r="I46" s="60"/>
      <c r="J46" s="64"/>
      <c r="L46" s="1"/>
    </row>
    <row r="47" spans="1:12">
      <c r="A47" s="60"/>
      <c r="B47" s="61"/>
      <c r="C47" s="62"/>
      <c r="D47" s="63"/>
      <c r="E47" s="63"/>
      <c r="F47" s="60"/>
      <c r="G47" s="60"/>
      <c r="H47" s="64"/>
      <c r="I47" s="60"/>
      <c r="J47" s="64"/>
      <c r="K47" s="48"/>
      <c r="L47" s="1"/>
    </row>
    <row r="48" spans="1:12">
      <c r="A48" s="60"/>
      <c r="B48" s="61"/>
      <c r="C48" s="62"/>
      <c r="D48" s="63"/>
      <c r="E48" s="63"/>
      <c r="F48" s="60"/>
      <c r="G48" s="60"/>
      <c r="H48" s="64"/>
      <c r="I48" s="60"/>
      <c r="J48" s="64"/>
      <c r="K48" s="48"/>
      <c r="L48" s="1"/>
    </row>
    <row r="49" spans="1:12">
      <c r="A49" s="60"/>
      <c r="B49" s="61"/>
      <c r="C49" s="62"/>
      <c r="D49" s="63"/>
      <c r="E49" s="63"/>
      <c r="F49" s="60"/>
      <c r="G49" s="60"/>
      <c r="H49" s="64"/>
      <c r="I49" s="60"/>
      <c r="J49" s="64"/>
      <c r="K49" s="49"/>
      <c r="L49" s="1"/>
    </row>
    <row r="50" spans="1:12">
      <c r="A50" s="60"/>
      <c r="B50" s="61"/>
      <c r="C50" s="62"/>
      <c r="D50" s="63"/>
      <c r="E50" s="63"/>
      <c r="F50" s="60"/>
      <c r="G50" s="60"/>
      <c r="H50" s="64"/>
      <c r="I50" s="60"/>
      <c r="J50" s="64"/>
      <c r="K50" s="48"/>
      <c r="L50" s="1"/>
    </row>
    <row r="51" spans="1:12">
      <c r="A51" s="60"/>
      <c r="B51" s="61"/>
      <c r="C51" s="62"/>
      <c r="D51" s="63"/>
      <c r="E51" s="63"/>
      <c r="F51" s="60"/>
      <c r="G51" s="60"/>
      <c r="H51" s="64"/>
      <c r="I51" s="60"/>
      <c r="J51" s="64"/>
      <c r="K51" s="48"/>
      <c r="L51" s="1"/>
    </row>
    <row r="52" spans="1:12">
      <c r="A52" s="60"/>
      <c r="B52" s="61"/>
      <c r="C52" s="62"/>
      <c r="D52" s="63"/>
      <c r="E52" s="63"/>
      <c r="F52" s="60"/>
      <c r="G52" s="60"/>
      <c r="H52" s="64"/>
      <c r="I52" s="60"/>
      <c r="J52" s="64"/>
      <c r="K52" s="48"/>
      <c r="L52" s="1"/>
    </row>
    <row r="53" spans="1:12">
      <c r="A53" s="60"/>
      <c r="B53" s="61"/>
      <c r="C53" s="62"/>
      <c r="D53" s="63"/>
      <c r="E53" s="63"/>
      <c r="F53" s="60"/>
      <c r="G53" s="60"/>
      <c r="H53" s="64"/>
      <c r="I53" s="60"/>
      <c r="J53" s="64"/>
      <c r="K53" s="48"/>
      <c r="L53" s="1"/>
    </row>
    <row r="54" spans="1:12">
      <c r="A54" s="60"/>
      <c r="B54" s="61"/>
      <c r="C54" s="62"/>
      <c r="D54" s="63"/>
      <c r="E54" s="63"/>
      <c r="F54" s="60"/>
      <c r="G54" s="60"/>
      <c r="H54" s="64"/>
      <c r="I54" s="60"/>
      <c r="J54" s="64"/>
      <c r="K54" s="48"/>
    </row>
    <row r="55" spans="1:12">
      <c r="A55" s="60"/>
      <c r="B55" s="61"/>
      <c r="C55" s="62"/>
      <c r="D55" s="63"/>
      <c r="E55" s="63"/>
      <c r="F55" s="60"/>
      <c r="G55" s="60"/>
      <c r="H55" s="64"/>
      <c r="I55" s="60"/>
      <c r="J55" s="64"/>
      <c r="K55" s="48"/>
    </row>
    <row r="56" spans="1:12">
      <c r="A56" s="60"/>
      <c r="B56" s="61"/>
      <c r="C56" s="62"/>
      <c r="D56" s="63"/>
      <c r="E56" s="63"/>
      <c r="F56" s="60"/>
      <c r="G56" s="60"/>
      <c r="H56" s="64"/>
      <c r="I56" s="60"/>
      <c r="J56" s="64"/>
      <c r="K56" s="48"/>
    </row>
    <row r="57" spans="1:12">
      <c r="A57" s="60"/>
      <c r="B57" s="61"/>
      <c r="C57" s="62"/>
      <c r="D57" s="63"/>
      <c r="E57" s="63"/>
      <c r="F57" s="65"/>
      <c r="G57" s="60"/>
      <c r="H57" s="64"/>
      <c r="I57" s="60"/>
      <c r="J57" s="64"/>
      <c r="K57" s="48"/>
    </row>
    <row r="58" spans="1:12">
      <c r="A58" s="60"/>
      <c r="B58" s="61"/>
      <c r="C58" s="62"/>
      <c r="D58" s="63"/>
      <c r="E58" s="63"/>
      <c r="F58" s="65"/>
      <c r="G58" s="60"/>
      <c r="H58" s="64"/>
      <c r="I58" s="60"/>
      <c r="J58" s="64"/>
      <c r="K58" s="48"/>
    </row>
    <row r="59" spans="1:12">
      <c r="A59" s="60"/>
      <c r="B59" s="61"/>
      <c r="C59" s="62"/>
      <c r="D59" s="63"/>
      <c r="E59" s="63"/>
      <c r="F59" s="65"/>
      <c r="G59" s="60"/>
      <c r="H59" s="64"/>
      <c r="I59" s="60"/>
      <c r="J59" s="64"/>
      <c r="K59" s="48"/>
    </row>
    <row r="60" spans="1:12">
      <c r="A60" s="60"/>
      <c r="B60" s="61"/>
      <c r="C60" s="62"/>
      <c r="D60" s="63"/>
      <c r="E60" s="63"/>
      <c r="F60" s="65"/>
      <c r="G60" s="60"/>
      <c r="H60" s="64"/>
      <c r="I60" s="60"/>
      <c r="J60" s="64"/>
      <c r="K60" s="48"/>
    </row>
    <row r="61" spans="1:12">
      <c r="A61" s="60"/>
      <c r="B61" s="61"/>
      <c r="C61" s="62"/>
      <c r="D61" s="63"/>
      <c r="E61" s="63"/>
      <c r="F61" s="65"/>
      <c r="G61" s="60"/>
      <c r="H61" s="64"/>
      <c r="I61" s="60"/>
      <c r="J61" s="64"/>
      <c r="K61" s="48"/>
    </row>
    <row r="62" spans="1:12">
      <c r="A62" s="60"/>
      <c r="B62" s="61"/>
      <c r="C62" s="62"/>
      <c r="D62" s="63"/>
      <c r="E62" s="63"/>
      <c r="F62" s="65"/>
      <c r="G62" s="60"/>
      <c r="H62" s="64"/>
      <c r="I62" s="60"/>
      <c r="J62" s="64"/>
      <c r="K62" s="48"/>
    </row>
    <row r="63" spans="1:12">
      <c r="A63" s="60"/>
      <c r="B63" s="61"/>
      <c r="C63" s="62"/>
      <c r="D63" s="63"/>
      <c r="E63" s="63"/>
      <c r="F63" s="65"/>
      <c r="G63" s="60"/>
      <c r="H63" s="64"/>
      <c r="I63" s="60"/>
      <c r="J63" s="64"/>
      <c r="K63" s="48"/>
    </row>
    <row r="64" spans="1:12">
      <c r="A64" s="60"/>
      <c r="B64" s="61"/>
      <c r="C64" s="62"/>
      <c r="D64" s="63"/>
      <c r="E64" s="63"/>
      <c r="F64" s="65"/>
      <c r="G64" s="60"/>
      <c r="H64" s="64"/>
      <c r="I64" s="60"/>
      <c r="J64" s="64"/>
      <c r="K64" s="48"/>
    </row>
    <row r="65" spans="1:11">
      <c r="A65" s="60"/>
      <c r="B65" s="61"/>
      <c r="C65" s="62"/>
      <c r="D65" s="63"/>
      <c r="E65" s="63"/>
      <c r="F65" s="65"/>
      <c r="G65" s="60"/>
      <c r="H65" s="64"/>
      <c r="I65" s="60"/>
      <c r="J65" s="64"/>
      <c r="K65" s="48"/>
    </row>
    <row r="66" spans="1:11">
      <c r="A66" s="60"/>
      <c r="B66" s="61"/>
      <c r="C66" s="62"/>
      <c r="D66" s="63"/>
      <c r="E66" s="63"/>
      <c r="F66" s="65"/>
      <c r="G66" s="60"/>
      <c r="H66" s="64"/>
      <c r="I66" s="60"/>
      <c r="J66" s="64"/>
      <c r="K66" s="48"/>
    </row>
    <row r="67" spans="1:11">
      <c r="A67" s="60"/>
      <c r="B67" s="61"/>
      <c r="C67" s="62"/>
      <c r="D67" s="60"/>
      <c r="E67" s="60"/>
      <c r="F67" s="65"/>
      <c r="G67" s="60"/>
      <c r="H67" s="64"/>
      <c r="I67" s="60"/>
      <c r="J67" s="64"/>
      <c r="K67" s="48"/>
    </row>
    <row r="68" spans="1:11">
      <c r="A68" s="60"/>
      <c r="B68" s="61"/>
      <c r="C68" s="62"/>
      <c r="D68" s="60"/>
      <c r="E68" s="60"/>
      <c r="F68" s="60"/>
      <c r="G68" s="60"/>
      <c r="H68" s="64"/>
      <c r="I68" s="60"/>
      <c r="J68" s="64"/>
      <c r="K68" s="48"/>
    </row>
    <row r="69" spans="1:11">
      <c r="K69" s="56"/>
    </row>
  </sheetData>
  <mergeCells count="6">
    <mergeCell ref="J4:K4"/>
    <mergeCell ref="C19:D19"/>
    <mergeCell ref="A1:G1"/>
    <mergeCell ref="B2:D2"/>
    <mergeCell ref="C3:D3"/>
    <mergeCell ref="E3:F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6"/>
  <sheetViews>
    <sheetView topLeftCell="A10" workbookViewId="0">
      <selection activeCell="Q26" sqref="Q26"/>
    </sheetView>
  </sheetViews>
  <sheetFormatPr baseColWidth="10" defaultRowHeight="15"/>
  <cols>
    <col min="1" max="1" width="8.140625" bestFit="1" customWidth="1"/>
    <col min="2" max="2" width="8" customWidth="1"/>
    <col min="3" max="3" width="6.85546875" customWidth="1"/>
    <col min="4" max="4" width="7.140625" bestFit="1" customWidth="1"/>
    <col min="5" max="5" width="6" customWidth="1"/>
    <col min="6" max="6" width="5.85546875" customWidth="1"/>
    <col min="7" max="7" width="6.42578125" bestFit="1" customWidth="1"/>
    <col min="8" max="8" width="7.5703125" bestFit="1" customWidth="1"/>
    <col min="9" max="9" width="7.7109375" bestFit="1" customWidth="1"/>
    <col min="10" max="10" width="7.5703125" customWidth="1"/>
    <col min="11" max="11" width="7.5703125" bestFit="1" customWidth="1"/>
    <col min="16" max="16" width="1.5703125" bestFit="1" customWidth="1"/>
  </cols>
  <sheetData>
    <row r="1" spans="1:15" ht="15.75">
      <c r="A1" s="205" t="s">
        <v>18</v>
      </c>
      <c r="B1" s="206"/>
      <c r="C1" s="206"/>
      <c r="D1" s="206"/>
      <c r="E1" s="206"/>
      <c r="F1" s="206"/>
      <c r="G1" s="206"/>
      <c r="H1" s="206"/>
      <c r="I1" s="206"/>
      <c r="J1" s="206"/>
      <c r="K1" s="60"/>
      <c r="L1" s="60"/>
      <c r="M1" s="60"/>
      <c r="N1" s="60"/>
      <c r="O1" s="60"/>
    </row>
    <row r="2" spans="1:15" ht="15.75" thickBot="1">
      <c r="K2" s="68"/>
      <c r="L2" s="68"/>
      <c r="M2" s="68"/>
      <c r="N2" s="69"/>
      <c r="O2" s="69"/>
    </row>
    <row r="3" spans="1:15" ht="20.25">
      <c r="A3" s="70" t="s">
        <v>2</v>
      </c>
      <c r="B3" s="71" t="s">
        <v>3</v>
      </c>
      <c r="C3" s="72" t="s">
        <v>19</v>
      </c>
      <c r="D3" s="73" t="s">
        <v>20</v>
      </c>
      <c r="E3" s="74" t="s">
        <v>21</v>
      </c>
      <c r="F3" s="73" t="s">
        <v>22</v>
      </c>
      <c r="G3" s="74" t="s">
        <v>23</v>
      </c>
      <c r="H3" s="73" t="s">
        <v>24</v>
      </c>
      <c r="I3" s="74" t="s">
        <v>25</v>
      </c>
      <c r="J3" s="73" t="s">
        <v>26</v>
      </c>
      <c r="K3" s="69"/>
      <c r="L3" s="69"/>
      <c r="M3" s="69"/>
      <c r="N3" s="69"/>
      <c r="O3" s="69"/>
    </row>
    <row r="4" spans="1:15" ht="15.75" thickBot="1">
      <c r="A4" s="75"/>
      <c r="B4" s="10" t="s">
        <v>27</v>
      </c>
      <c r="C4" s="76" t="s">
        <v>28</v>
      </c>
      <c r="D4" s="77" t="s">
        <v>28</v>
      </c>
      <c r="E4" s="76" t="s">
        <v>29</v>
      </c>
      <c r="F4" s="77" t="s">
        <v>29</v>
      </c>
      <c r="G4" s="76" t="s">
        <v>28</v>
      </c>
      <c r="H4" s="77" t="s">
        <v>28</v>
      </c>
      <c r="I4" s="76" t="s">
        <v>29</v>
      </c>
      <c r="J4" s="77" t="s">
        <v>29</v>
      </c>
      <c r="K4" s="69"/>
      <c r="L4" s="69"/>
      <c r="N4" s="69"/>
      <c r="O4" s="69"/>
    </row>
    <row r="5" spans="1:15">
      <c r="A5" s="16">
        <v>37352</v>
      </c>
      <c r="B5" s="44">
        <f>A5-$A$5+96</f>
        <v>96</v>
      </c>
      <c r="C5" s="78">
        <v>16.02</v>
      </c>
      <c r="D5" s="79">
        <f>C5-180</f>
        <v>-163.98</v>
      </c>
      <c r="E5" s="78">
        <f>1*COS(RADIANS(D5))</f>
        <v>-0.96116542178885189</v>
      </c>
      <c r="F5" s="80">
        <f>1*SIN(RADIANS(D5))</f>
        <v>-0.27597288264874575</v>
      </c>
      <c r="G5" s="78">
        <v>63.84</v>
      </c>
      <c r="H5" s="80">
        <f>G5</f>
        <v>63.84</v>
      </c>
      <c r="I5" s="20">
        <f>0.725*COS(RADIANS(H5))</f>
        <v>0.31963752203552748</v>
      </c>
      <c r="J5" s="80">
        <f>0.725*SIN(RADIANS(H5))</f>
        <v>0.65073562566297816</v>
      </c>
      <c r="K5" s="69"/>
      <c r="L5" s="69"/>
      <c r="M5" s="69"/>
      <c r="N5" s="69"/>
      <c r="O5" s="69"/>
    </row>
    <row r="6" spans="1:15">
      <c r="A6" s="24">
        <f t="shared" ref="A6:A12" si="0">A5+20</f>
        <v>37372</v>
      </c>
      <c r="B6" s="44">
        <f t="shared" ref="B6:B20" si="1">A6-$A$5+96</f>
        <v>116</v>
      </c>
      <c r="C6" s="81">
        <v>35.6</v>
      </c>
      <c r="D6" s="48">
        <f>C6-180</f>
        <v>-144.4</v>
      </c>
      <c r="E6" s="45"/>
      <c r="F6" s="47"/>
      <c r="G6" s="81">
        <v>96.1</v>
      </c>
      <c r="H6" s="47">
        <f t="shared" ref="H6:H16" si="2">G6-(D6-$D$5)</f>
        <v>76.52000000000001</v>
      </c>
      <c r="I6" s="28">
        <f>0.725*COS(RADIANS(H6))</f>
        <v>0.16900179816781247</v>
      </c>
      <c r="J6" s="47">
        <f>0.725*SIN(RADIANS(H6))</f>
        <v>0.70502722799622841</v>
      </c>
      <c r="K6" s="69"/>
      <c r="L6" s="69"/>
      <c r="M6" s="69"/>
      <c r="N6" s="64"/>
      <c r="O6" s="69"/>
    </row>
    <row r="7" spans="1:15">
      <c r="A7" s="24">
        <f t="shared" si="0"/>
        <v>37392</v>
      </c>
      <c r="B7" s="44">
        <f t="shared" si="1"/>
        <v>136</v>
      </c>
      <c r="C7" s="81">
        <v>54.97</v>
      </c>
      <c r="D7" s="48">
        <f t="shared" ref="D7:D20" si="3">C7-180</f>
        <v>-125.03</v>
      </c>
      <c r="E7" s="45"/>
      <c r="F7" s="47"/>
      <c r="G7" s="81">
        <v>128.54</v>
      </c>
      <c r="H7" s="47">
        <f t="shared" si="2"/>
        <v>89.59</v>
      </c>
      <c r="I7" s="28">
        <f t="shared" ref="I7:I20" si="4">0.725*COS(RADIANS(H7))</f>
        <v>5.1879469254575176E-3</v>
      </c>
      <c r="J7" s="47">
        <f t="shared" ref="J7:J20" si="5">0.725*SIN(RADIANS(H7))</f>
        <v>0.72498143783596181</v>
      </c>
      <c r="K7" s="69"/>
      <c r="L7" s="69"/>
      <c r="M7" s="69"/>
      <c r="N7" s="69"/>
      <c r="O7" s="69"/>
    </row>
    <row r="8" spans="1:15">
      <c r="A8" s="24">
        <f t="shared" si="0"/>
        <v>37412</v>
      </c>
      <c r="B8" s="44">
        <f t="shared" si="1"/>
        <v>156</v>
      </c>
      <c r="C8" s="81">
        <v>74.180000000000007</v>
      </c>
      <c r="D8" s="48">
        <f t="shared" si="3"/>
        <v>-105.82</v>
      </c>
      <c r="E8" s="207" t="s">
        <v>30</v>
      </c>
      <c r="F8" s="208"/>
      <c r="G8" s="81">
        <v>161.04</v>
      </c>
      <c r="H8" s="47">
        <f t="shared" si="2"/>
        <v>102.88</v>
      </c>
      <c r="I8" s="28">
        <f t="shared" si="4"/>
        <v>-0.16160963876433768</v>
      </c>
      <c r="J8" s="47">
        <f t="shared" si="5"/>
        <v>0.70675832125165694</v>
      </c>
      <c r="K8" s="69"/>
      <c r="L8" s="69"/>
      <c r="M8" s="69"/>
      <c r="N8" s="69"/>
      <c r="O8" s="69"/>
    </row>
    <row r="9" spans="1:15">
      <c r="A9" s="24">
        <f t="shared" si="0"/>
        <v>37432</v>
      </c>
      <c r="B9" s="44">
        <f t="shared" si="1"/>
        <v>176</v>
      </c>
      <c r="C9" s="81">
        <v>93.29</v>
      </c>
      <c r="D9" s="48">
        <f t="shared" si="3"/>
        <v>-86.71</v>
      </c>
      <c r="E9" s="45"/>
      <c r="F9" s="47"/>
      <c r="G9" s="81">
        <v>193.44</v>
      </c>
      <c r="H9" s="47">
        <f t="shared" si="2"/>
        <v>116.17</v>
      </c>
      <c r="I9" s="28">
        <f t="shared" si="4"/>
        <v>-0.31975109195887136</v>
      </c>
      <c r="J9" s="47">
        <f t="shared" si="5"/>
        <v>0.65067982848026673</v>
      </c>
      <c r="K9" s="69"/>
      <c r="L9" s="69"/>
      <c r="M9" s="82"/>
      <c r="N9" s="69"/>
      <c r="O9" s="69"/>
    </row>
    <row r="10" spans="1:15">
      <c r="A10" s="24">
        <f t="shared" si="0"/>
        <v>37452</v>
      </c>
      <c r="B10" s="44">
        <f t="shared" si="1"/>
        <v>196</v>
      </c>
      <c r="C10" s="81">
        <v>112.36</v>
      </c>
      <c r="D10" s="48">
        <f t="shared" si="3"/>
        <v>-67.64</v>
      </c>
      <c r="E10" s="207" t="s">
        <v>31</v>
      </c>
      <c r="F10" s="208"/>
      <c r="G10" s="81">
        <v>225.57</v>
      </c>
      <c r="H10" s="47">
        <f t="shared" si="2"/>
        <v>129.23000000000002</v>
      </c>
      <c r="I10" s="28">
        <f t="shared" si="4"/>
        <v>-0.45851535759604445</v>
      </c>
      <c r="J10" s="47">
        <f t="shared" si="5"/>
        <v>0.56159475322386276</v>
      </c>
      <c r="K10" s="69"/>
      <c r="L10" s="69"/>
      <c r="M10" s="69"/>
      <c r="N10" s="69"/>
      <c r="O10" s="69"/>
    </row>
    <row r="11" spans="1:15">
      <c r="A11" s="24">
        <f t="shared" si="0"/>
        <v>37472</v>
      </c>
      <c r="B11" s="44">
        <f t="shared" si="1"/>
        <v>216</v>
      </c>
      <c r="C11" s="81">
        <v>131.46</v>
      </c>
      <c r="D11" s="48">
        <f t="shared" si="3"/>
        <v>-48.539999999999992</v>
      </c>
      <c r="E11" s="45"/>
      <c r="F11" s="47"/>
      <c r="G11" s="81">
        <v>257.43</v>
      </c>
      <c r="H11" s="47">
        <f t="shared" si="2"/>
        <v>141.99</v>
      </c>
      <c r="I11" s="28">
        <f t="shared" si="4"/>
        <v>-0.57122988409504338</v>
      </c>
      <c r="J11" s="47">
        <f t="shared" si="5"/>
        <v>0.44645427483311578</v>
      </c>
      <c r="K11" s="69"/>
      <c r="L11" s="69"/>
      <c r="M11" s="69"/>
      <c r="N11" s="69"/>
      <c r="O11" s="69"/>
    </row>
    <row r="12" spans="1:15">
      <c r="A12" s="24">
        <f t="shared" si="0"/>
        <v>37492</v>
      </c>
      <c r="B12" s="44">
        <f t="shared" si="1"/>
        <v>236</v>
      </c>
      <c r="C12" s="81">
        <v>150.68</v>
      </c>
      <c r="D12" s="48">
        <f t="shared" si="3"/>
        <v>-29.319999999999993</v>
      </c>
      <c r="E12" s="207" t="s">
        <v>32</v>
      </c>
      <c r="F12" s="208"/>
      <c r="G12" s="81">
        <v>289.08999999999997</v>
      </c>
      <c r="H12" s="47">
        <f t="shared" si="2"/>
        <v>154.42999999999998</v>
      </c>
      <c r="I12" s="28">
        <f t="shared" si="4"/>
        <v>-0.65399251569834971</v>
      </c>
      <c r="J12" s="47">
        <f t="shared" si="5"/>
        <v>0.31291978111098012</v>
      </c>
      <c r="K12" s="69"/>
      <c r="L12" s="69"/>
      <c r="M12" s="69"/>
      <c r="N12" s="69"/>
      <c r="O12" s="69"/>
    </row>
    <row r="13" spans="1:15">
      <c r="A13" s="24">
        <f>A12+10</f>
        <v>37502</v>
      </c>
      <c r="B13" s="44">
        <f t="shared" si="1"/>
        <v>246</v>
      </c>
      <c r="C13" s="81">
        <v>160.34</v>
      </c>
      <c r="D13" s="48">
        <f t="shared" si="3"/>
        <v>-19.659999999999997</v>
      </c>
      <c r="E13" s="45"/>
      <c r="F13" s="47"/>
      <c r="G13" s="81">
        <v>304.89999999999998</v>
      </c>
      <c r="H13" s="47">
        <f t="shared" si="2"/>
        <v>160.57999999999998</v>
      </c>
      <c r="I13" s="28">
        <f t="shared" si="4"/>
        <v>-0.6837523244237419</v>
      </c>
      <c r="J13" s="47">
        <f t="shared" si="5"/>
        <v>0.24105550988336669</v>
      </c>
      <c r="K13" s="69"/>
      <c r="L13" s="69"/>
      <c r="M13" s="69"/>
      <c r="N13" s="69"/>
      <c r="O13" s="69"/>
    </row>
    <row r="14" spans="1:15">
      <c r="A14" s="24">
        <f>A12+20</f>
        <v>37512</v>
      </c>
      <c r="B14" s="44">
        <f t="shared" si="1"/>
        <v>256</v>
      </c>
      <c r="C14" s="81">
        <v>170.05</v>
      </c>
      <c r="D14" s="48">
        <f t="shared" si="3"/>
        <v>-9.9499999999999886</v>
      </c>
      <c r="E14" s="45"/>
      <c r="F14" s="47"/>
      <c r="G14" s="81">
        <v>320.72000000000003</v>
      </c>
      <c r="H14" s="47">
        <f t="shared" si="2"/>
        <v>166.69000000000003</v>
      </c>
      <c r="I14" s="28">
        <f t="shared" si="4"/>
        <v>-0.70552556235848429</v>
      </c>
      <c r="J14" s="47">
        <f t="shared" si="5"/>
        <v>0.16690919944312402</v>
      </c>
      <c r="K14" s="69"/>
      <c r="L14" s="69"/>
      <c r="M14" s="69"/>
      <c r="N14" s="69"/>
      <c r="O14" s="69"/>
    </row>
    <row r="15" spans="1:15">
      <c r="A15" s="24">
        <f>A13+20</f>
        <v>37522</v>
      </c>
      <c r="B15" s="44">
        <f t="shared" si="1"/>
        <v>266</v>
      </c>
      <c r="C15" s="81">
        <v>179.8</v>
      </c>
      <c r="D15" s="48">
        <f t="shared" si="3"/>
        <v>-0.19999999999998863</v>
      </c>
      <c r="E15" s="108"/>
      <c r="F15" s="109"/>
      <c r="G15" s="81">
        <v>336.56</v>
      </c>
      <c r="H15" s="47">
        <f t="shared" si="2"/>
        <v>172.78</v>
      </c>
      <c r="I15" s="28">
        <f t="shared" si="4"/>
        <v>-0.71925139620738099</v>
      </c>
      <c r="J15" s="47">
        <f t="shared" si="5"/>
        <v>9.1117665980495144E-2</v>
      </c>
      <c r="K15" s="69"/>
      <c r="L15" s="69"/>
      <c r="M15" s="69"/>
      <c r="N15" s="69"/>
      <c r="O15" s="69"/>
    </row>
    <row r="16" spans="1:15">
      <c r="A16" s="241">
        <v>37527</v>
      </c>
      <c r="B16" s="242">
        <f t="shared" si="1"/>
        <v>271</v>
      </c>
      <c r="C16" s="243">
        <v>184.7</v>
      </c>
      <c r="D16" s="244">
        <f t="shared" si="3"/>
        <v>4.6999999999999886</v>
      </c>
      <c r="E16" s="245"/>
      <c r="F16" s="246"/>
      <c r="G16" s="247">
        <f>G15+(G17-G15)*0.5</f>
        <v>344.49</v>
      </c>
      <c r="H16" s="246">
        <f t="shared" si="2"/>
        <v>175.81000000000003</v>
      </c>
      <c r="I16" s="248">
        <f t="shared" si="4"/>
        <v>-0.72306225227062437</v>
      </c>
      <c r="J16" s="246">
        <f t="shared" si="5"/>
        <v>5.2971495554985287E-2</v>
      </c>
      <c r="K16" s="249" t="s">
        <v>58</v>
      </c>
      <c r="L16" s="250" t="s">
        <v>59</v>
      </c>
      <c r="M16" s="69"/>
      <c r="N16" s="69"/>
      <c r="O16" s="69"/>
    </row>
    <row r="17" spans="1:16">
      <c r="A17" s="24">
        <f>A14+20</f>
        <v>37532</v>
      </c>
      <c r="B17" s="44">
        <f t="shared" si="1"/>
        <v>276</v>
      </c>
      <c r="C17" s="81">
        <v>189.62</v>
      </c>
      <c r="D17" s="48">
        <f t="shared" si="3"/>
        <v>9.6200000000000045</v>
      </c>
      <c r="E17" s="108"/>
      <c r="F17" s="109"/>
      <c r="G17" s="81">
        <v>352.42</v>
      </c>
      <c r="H17" s="47">
        <f>G17-(D17-$D$5)</f>
        <v>178.82000000000002</v>
      </c>
      <c r="I17" s="28">
        <f t="shared" si="4"/>
        <v>-0.72484625131493141</v>
      </c>
      <c r="J17" s="47">
        <f t="shared" si="5"/>
        <v>1.493023625705019E-2</v>
      </c>
      <c r="K17" s="69"/>
      <c r="L17" s="69"/>
      <c r="M17" s="69"/>
      <c r="N17" s="69"/>
      <c r="O17" s="69"/>
    </row>
    <row r="18" spans="1:16">
      <c r="A18" s="24">
        <f>A15+20</f>
        <v>37542</v>
      </c>
      <c r="B18" s="44">
        <f t="shared" si="1"/>
        <v>286</v>
      </c>
      <c r="C18" s="81">
        <v>199.49</v>
      </c>
      <c r="D18" s="48">
        <f t="shared" si="3"/>
        <v>19.490000000000009</v>
      </c>
      <c r="E18" s="45"/>
      <c r="F18" s="47"/>
      <c r="G18" s="81">
        <v>8.33</v>
      </c>
      <c r="H18" s="47">
        <f>G18-(D18-$D$5)+360</f>
        <v>184.86</v>
      </c>
      <c r="I18" s="28">
        <f t="shared" si="4"/>
        <v>-0.72239339709232941</v>
      </c>
      <c r="J18" s="47">
        <f t="shared" si="5"/>
        <v>-6.1422958553003511E-2</v>
      </c>
      <c r="K18" s="69"/>
      <c r="L18" s="69"/>
      <c r="M18" s="69"/>
      <c r="N18" s="69"/>
      <c r="O18" s="69"/>
    </row>
    <row r="19" spans="1:16">
      <c r="A19" s="24">
        <f>A17+20</f>
        <v>37552</v>
      </c>
      <c r="B19" s="44">
        <f t="shared" si="1"/>
        <v>296</v>
      </c>
      <c r="C19" s="81">
        <v>209.41</v>
      </c>
      <c r="D19" s="48">
        <f t="shared" si="3"/>
        <v>29.409999999999997</v>
      </c>
      <c r="E19" s="45"/>
      <c r="F19" s="47"/>
      <c r="G19" s="81">
        <v>24.27</v>
      </c>
      <c r="H19" s="47">
        <f>G19-(D19-$D$5)+360</f>
        <v>190.88000000000002</v>
      </c>
      <c r="I19" s="28">
        <f t="shared" si="4"/>
        <v>-0.71196787823346941</v>
      </c>
      <c r="J19" s="47">
        <f t="shared" si="5"/>
        <v>-0.13684568083696183</v>
      </c>
      <c r="K19" s="69"/>
      <c r="L19" s="69"/>
      <c r="M19" s="69"/>
      <c r="N19" s="69"/>
      <c r="O19" s="69"/>
    </row>
    <row r="20" spans="1:16" ht="15.75" thickBot="1">
      <c r="A20" s="50">
        <f>A19+10</f>
        <v>37562</v>
      </c>
      <c r="B20" s="83">
        <f t="shared" si="1"/>
        <v>306</v>
      </c>
      <c r="C20" s="84">
        <v>219.39</v>
      </c>
      <c r="D20" s="85">
        <f t="shared" si="3"/>
        <v>39.389999999999986</v>
      </c>
      <c r="E20" s="52"/>
      <c r="F20" s="54"/>
      <c r="G20" s="84">
        <v>40.26</v>
      </c>
      <c r="H20" s="86">
        <f>G20-(D20-$D$5)+360</f>
        <v>196.89000000000001</v>
      </c>
      <c r="I20" s="51">
        <f t="shared" si="4"/>
        <v>-0.69372662227663062</v>
      </c>
      <c r="J20" s="54">
        <f t="shared" si="5"/>
        <v>-0.21063801543087365</v>
      </c>
      <c r="K20" s="69"/>
      <c r="L20" s="69"/>
      <c r="M20" s="69"/>
      <c r="N20" s="69"/>
      <c r="O20" s="69"/>
    </row>
    <row r="21" spans="1:16">
      <c r="A21" s="87"/>
      <c r="B21" s="88"/>
      <c r="C21" s="89"/>
      <c r="D21" s="15"/>
      <c r="E21" s="15"/>
      <c r="F21" s="15"/>
      <c r="G21" s="15"/>
      <c r="L21" s="69"/>
      <c r="M21" s="69"/>
      <c r="N21" s="69"/>
      <c r="O21" s="69"/>
      <c r="P21" s="69" t="s">
        <v>33</v>
      </c>
    </row>
    <row r="22" spans="1:16">
      <c r="A22" s="87"/>
      <c r="B22" s="55"/>
      <c r="C22" s="90"/>
      <c r="D22" s="91"/>
      <c r="E22" s="92"/>
      <c r="F22" s="48"/>
      <c r="G22" s="48"/>
      <c r="H22" s="48"/>
      <c r="I22" s="59"/>
      <c r="L22" s="69"/>
      <c r="M22" s="69"/>
      <c r="N22" s="69"/>
      <c r="O22" s="69"/>
      <c r="P22" s="69"/>
    </row>
    <row r="23" spans="1:16">
      <c r="A23" s="87"/>
      <c r="B23" s="88"/>
      <c r="C23" s="93"/>
      <c r="D23" s="56"/>
      <c r="E23" s="56"/>
      <c r="F23" s="56"/>
      <c r="G23" s="56"/>
      <c r="H23" s="56"/>
      <c r="I23" s="94"/>
      <c r="J23" s="95">
        <v>0</v>
      </c>
      <c r="K23" s="96">
        <v>0</v>
      </c>
      <c r="L23" s="69"/>
      <c r="M23" s="69"/>
      <c r="N23" s="69"/>
      <c r="O23" s="69"/>
      <c r="P23" s="69"/>
    </row>
    <row r="24" spans="1:16">
      <c r="A24" s="87"/>
      <c r="B24" s="88"/>
      <c r="C24" s="93"/>
      <c r="D24" s="56"/>
      <c r="E24" s="56"/>
      <c r="F24" s="56"/>
      <c r="G24" s="56"/>
      <c r="H24" s="209" t="s">
        <v>34</v>
      </c>
      <c r="I24" s="210"/>
      <c r="J24" s="59">
        <f>E5</f>
        <v>-0.96116542178885189</v>
      </c>
      <c r="K24" s="97">
        <f>F5</f>
        <v>-0.27597288264874575</v>
      </c>
      <c r="L24" s="69"/>
      <c r="M24" s="69"/>
      <c r="N24" s="69"/>
      <c r="O24" s="69"/>
      <c r="P24" s="69"/>
    </row>
    <row r="25" spans="1:16">
      <c r="A25" s="87"/>
      <c r="B25" s="88"/>
      <c r="C25" s="93"/>
      <c r="D25" s="56"/>
      <c r="E25" s="56"/>
      <c r="F25" s="56"/>
      <c r="G25" s="56"/>
      <c r="H25" s="56"/>
      <c r="I25" s="56"/>
      <c r="J25" s="98">
        <f>I16</f>
        <v>-0.72306225227062437</v>
      </c>
      <c r="K25" s="97">
        <f>J16</f>
        <v>5.2971495554985287E-2</v>
      </c>
      <c r="L25" s="65"/>
      <c r="M25" s="60"/>
      <c r="N25" s="64"/>
      <c r="O25" s="69"/>
      <c r="P25" s="69"/>
    </row>
    <row r="26" spans="1:16">
      <c r="A26" s="87"/>
      <c r="B26" s="88"/>
      <c r="C26" s="93"/>
      <c r="D26" s="56"/>
      <c r="E26" s="56"/>
      <c r="F26" s="56"/>
      <c r="G26" s="56"/>
      <c r="H26" s="56"/>
      <c r="I26" s="56"/>
      <c r="J26" s="99">
        <v>0</v>
      </c>
      <c r="K26" s="100">
        <v>0</v>
      </c>
      <c r="L26" s="65"/>
      <c r="M26" s="60"/>
      <c r="N26" s="64"/>
      <c r="O26" s="69"/>
      <c r="P26" s="69"/>
    </row>
    <row r="27" spans="1:16">
      <c r="A27" s="87"/>
      <c r="B27" s="88"/>
      <c r="C27" s="93"/>
      <c r="D27" s="56"/>
      <c r="E27" s="56"/>
      <c r="F27" s="56"/>
      <c r="G27" s="56"/>
      <c r="H27" s="56"/>
      <c r="I27" s="56"/>
      <c r="J27" s="56"/>
      <c r="K27" s="56"/>
      <c r="L27" s="65"/>
      <c r="M27" s="60"/>
      <c r="N27" s="64"/>
      <c r="O27" s="69"/>
      <c r="P27" s="69"/>
    </row>
    <row r="28" spans="1:16">
      <c r="A28" s="87"/>
      <c r="B28" s="88"/>
      <c r="C28" s="93"/>
      <c r="D28" s="56"/>
      <c r="E28" s="56"/>
      <c r="F28" s="56"/>
      <c r="G28" s="56"/>
      <c r="H28" s="56"/>
      <c r="I28" s="56"/>
      <c r="J28" s="56"/>
      <c r="K28" s="56"/>
      <c r="L28" s="65"/>
      <c r="M28" s="60"/>
      <c r="N28" s="64"/>
      <c r="O28" s="69"/>
      <c r="P28" s="69"/>
    </row>
    <row r="29" spans="1:16">
      <c r="A29" s="87"/>
      <c r="B29" s="88"/>
      <c r="C29" s="93"/>
      <c r="D29" s="56"/>
      <c r="E29" s="56"/>
      <c r="F29" s="56"/>
      <c r="G29" s="56"/>
      <c r="H29" s="56"/>
      <c r="I29" s="56"/>
      <c r="J29" s="56"/>
      <c r="K29" s="56"/>
      <c r="L29" s="65"/>
      <c r="M29" s="60"/>
      <c r="N29" s="64"/>
      <c r="O29" s="69"/>
      <c r="P29" s="69"/>
    </row>
    <row r="30" spans="1:16">
      <c r="A30" s="87"/>
      <c r="B30" s="88"/>
      <c r="C30" s="93"/>
      <c r="D30" s="56"/>
      <c r="E30" s="56"/>
      <c r="F30" s="56"/>
      <c r="G30" s="56"/>
      <c r="H30" s="56"/>
      <c r="I30" s="56"/>
      <c r="J30" s="56"/>
      <c r="K30" s="56"/>
      <c r="L30" s="65"/>
      <c r="M30" s="60"/>
      <c r="N30" s="64"/>
      <c r="O30" s="69"/>
      <c r="P30" s="69"/>
    </row>
    <row r="31" spans="1:16">
      <c r="A31" s="87"/>
      <c r="B31" s="88"/>
      <c r="C31" s="93"/>
      <c r="D31" s="41"/>
      <c r="E31" s="41"/>
      <c r="F31" s="56"/>
      <c r="G31" s="56"/>
      <c r="H31" s="56"/>
      <c r="I31" s="56"/>
      <c r="J31" s="56"/>
      <c r="K31" s="56"/>
      <c r="L31" s="65"/>
      <c r="M31" s="60"/>
      <c r="N31" s="64"/>
      <c r="O31" s="69"/>
      <c r="P31" s="69"/>
    </row>
    <row r="32" spans="1:16">
      <c r="A32" s="87"/>
      <c r="B32" s="88"/>
      <c r="C32" s="93"/>
      <c r="D32" s="41"/>
      <c r="E32" s="41"/>
      <c r="F32" s="41"/>
      <c r="G32" s="41"/>
      <c r="H32" s="41"/>
      <c r="I32" s="41"/>
      <c r="J32" s="41"/>
      <c r="K32" s="41"/>
      <c r="L32" s="65"/>
      <c r="M32" s="60"/>
      <c r="N32" s="64"/>
      <c r="O32" s="69"/>
      <c r="P32" s="69"/>
    </row>
    <row r="33" spans="1:14">
      <c r="A33" s="87"/>
      <c r="B33" s="88"/>
      <c r="C33" s="93"/>
      <c r="D33" s="41"/>
      <c r="E33" s="41"/>
      <c r="F33" s="41"/>
      <c r="G33" s="41"/>
      <c r="H33" s="41"/>
      <c r="I33" s="41"/>
      <c r="J33" s="41"/>
      <c r="K33" s="41"/>
      <c r="L33" s="94"/>
      <c r="M33" s="1"/>
      <c r="N33" s="56"/>
    </row>
    <row r="34" spans="1:14">
      <c r="A34" s="87"/>
      <c r="B34" s="88"/>
      <c r="C34" s="93"/>
      <c r="D34" s="41"/>
      <c r="E34" s="41"/>
      <c r="F34" s="41"/>
      <c r="G34" s="41"/>
      <c r="H34" s="41"/>
      <c r="I34" s="41"/>
      <c r="J34" s="41"/>
      <c r="K34" s="41"/>
      <c r="L34" s="94"/>
      <c r="M34" s="1"/>
      <c r="N34" s="56"/>
    </row>
    <row r="35" spans="1:14">
      <c r="A35" s="87"/>
      <c r="B35" s="88"/>
      <c r="C35" s="93"/>
      <c r="D35" s="41"/>
      <c r="E35" s="41"/>
      <c r="F35" s="41"/>
      <c r="G35" s="41"/>
      <c r="H35" s="41"/>
      <c r="I35" s="41"/>
      <c r="J35" s="41"/>
      <c r="K35" s="41"/>
      <c r="L35" s="94"/>
      <c r="M35" s="1"/>
      <c r="N35" s="56"/>
    </row>
    <row r="36" spans="1:14">
      <c r="A36" s="87"/>
      <c r="B36" s="88"/>
      <c r="C36" s="93"/>
      <c r="D36" s="41"/>
      <c r="E36" s="41"/>
      <c r="F36" s="41"/>
      <c r="G36" s="41"/>
      <c r="H36" s="41"/>
      <c r="I36" s="41"/>
      <c r="J36" s="41"/>
      <c r="K36" s="41"/>
      <c r="L36" s="94"/>
      <c r="M36" s="1"/>
      <c r="N36" s="56"/>
    </row>
    <row r="37" spans="1:14">
      <c r="A37" s="87"/>
      <c r="B37" s="88"/>
      <c r="C37" s="93"/>
      <c r="D37" s="41"/>
      <c r="E37" s="41"/>
      <c r="F37" s="41"/>
      <c r="G37" s="41"/>
      <c r="H37" s="41"/>
      <c r="I37" s="41"/>
      <c r="J37" s="41"/>
      <c r="K37" s="41"/>
      <c r="L37" s="94"/>
      <c r="M37" s="1"/>
      <c r="N37" s="56"/>
    </row>
    <row r="38" spans="1:14">
      <c r="A38" s="87"/>
      <c r="B38" s="88"/>
      <c r="C38" s="93"/>
      <c r="D38" s="41"/>
      <c r="E38" s="41"/>
      <c r="F38" s="41"/>
      <c r="G38" s="41"/>
      <c r="H38" s="41"/>
      <c r="I38" s="41"/>
      <c r="J38" s="41"/>
      <c r="K38" s="41"/>
      <c r="L38" s="94"/>
      <c r="M38" s="1"/>
      <c r="N38" s="56"/>
    </row>
    <row r="39" spans="1:14">
      <c r="A39" s="87"/>
      <c r="B39" s="88"/>
      <c r="C39" s="93"/>
      <c r="D39" s="1"/>
      <c r="E39" s="1"/>
      <c r="F39" s="1"/>
      <c r="G39" s="1"/>
      <c r="H39" s="1"/>
      <c r="I39" s="1"/>
      <c r="J39" s="1"/>
      <c r="K39" s="1"/>
      <c r="L39" s="94"/>
      <c r="M39" s="1"/>
      <c r="N39" s="56"/>
    </row>
    <row r="40" spans="1:14">
      <c r="A40" s="87"/>
      <c r="L40" s="94"/>
      <c r="M40" s="1"/>
      <c r="N40" s="56"/>
    </row>
    <row r="41" spans="1:14">
      <c r="A41" s="87"/>
      <c r="L41" s="101"/>
    </row>
    <row r="42" spans="1:14">
      <c r="A42" s="87"/>
      <c r="L42" s="101"/>
    </row>
    <row r="43" spans="1:14">
      <c r="A43" s="87"/>
      <c r="L43" s="101"/>
    </row>
    <row r="44" spans="1:14">
      <c r="A44" s="102"/>
    </row>
    <row r="45" spans="1:14">
      <c r="A45" s="102"/>
    </row>
    <row r="57" spans="2:16">
      <c r="B57" s="1"/>
      <c r="C57" s="1"/>
      <c r="D57" s="103"/>
      <c r="E57" s="103"/>
      <c r="F57" s="104"/>
      <c r="G57" s="105"/>
      <c r="H57" s="105"/>
      <c r="I57" s="105"/>
      <c r="J57" s="105"/>
      <c r="K57" s="105"/>
    </row>
    <row r="58" spans="2:16">
      <c r="B58" s="58"/>
      <c r="C58" s="58"/>
      <c r="D58" s="107"/>
      <c r="E58" s="107"/>
      <c r="F58" s="107"/>
      <c r="G58" s="107"/>
      <c r="H58" s="107"/>
      <c r="I58" s="107"/>
      <c r="J58" s="107"/>
      <c r="K58" s="107"/>
      <c r="L58" s="106"/>
      <c r="M58" s="106"/>
      <c r="N58" s="106"/>
      <c r="O58" s="106"/>
    </row>
    <row r="59" spans="2:16">
      <c r="B59" s="55"/>
      <c r="C59" s="44"/>
      <c r="D59" s="48"/>
      <c r="E59" s="48"/>
      <c r="F59" s="48"/>
      <c r="G59" s="48"/>
      <c r="H59" s="48"/>
      <c r="I59" s="48"/>
      <c r="J59" s="48"/>
      <c r="K59" s="48"/>
      <c r="L59" s="107"/>
      <c r="M59" s="107"/>
      <c r="N59" s="107"/>
      <c r="O59" s="107"/>
      <c r="P59" s="57"/>
    </row>
    <row r="60" spans="2:16">
      <c r="B60" s="55"/>
      <c r="C60" s="44"/>
      <c r="D60" s="48"/>
      <c r="E60" s="48"/>
      <c r="F60" s="48"/>
      <c r="G60" s="48"/>
      <c r="H60" s="48"/>
      <c r="I60" s="48"/>
      <c r="J60" s="48"/>
      <c r="K60" s="48"/>
      <c r="L60" s="59"/>
      <c r="M60" s="48"/>
      <c r="N60" s="48"/>
      <c r="O60" s="48"/>
      <c r="P60" s="57"/>
    </row>
    <row r="61" spans="2:16">
      <c r="B61" s="55"/>
      <c r="C61" s="44"/>
      <c r="D61" s="48"/>
      <c r="E61" s="48"/>
      <c r="F61" s="48"/>
      <c r="G61" s="48"/>
      <c r="H61" s="48"/>
      <c r="I61" s="48"/>
      <c r="J61" s="48"/>
      <c r="K61" s="48"/>
      <c r="L61" s="59"/>
      <c r="M61" s="48"/>
      <c r="N61" s="48"/>
      <c r="O61" s="48"/>
      <c r="P61" s="57"/>
    </row>
    <row r="62" spans="2:16">
      <c r="B62" s="55"/>
      <c r="C62" s="44"/>
      <c r="D62" s="48"/>
      <c r="E62" s="48"/>
      <c r="F62" s="48"/>
      <c r="G62" s="48"/>
      <c r="H62" s="48"/>
      <c r="I62" s="48"/>
      <c r="J62" s="48"/>
      <c r="K62" s="48"/>
      <c r="L62" s="59"/>
      <c r="M62" s="48"/>
      <c r="N62" s="48"/>
      <c r="O62" s="48"/>
      <c r="P62" s="57"/>
    </row>
    <row r="63" spans="2:16">
      <c r="B63" s="55"/>
      <c r="C63" s="44"/>
      <c r="D63" s="48"/>
      <c r="E63" s="48"/>
      <c r="F63" s="48"/>
      <c r="G63" s="48"/>
      <c r="H63" s="48"/>
      <c r="I63" s="48"/>
      <c r="J63" s="48"/>
      <c r="K63" s="48"/>
      <c r="L63" s="59"/>
      <c r="M63" s="48"/>
      <c r="N63" s="48"/>
      <c r="O63" s="48"/>
      <c r="P63" s="57"/>
    </row>
    <row r="64" spans="2:16">
      <c r="B64" s="55"/>
      <c r="C64" s="44"/>
      <c r="D64" s="48"/>
      <c r="E64" s="48"/>
      <c r="F64" s="48"/>
      <c r="G64" s="48"/>
      <c r="H64" s="48"/>
      <c r="I64" s="48"/>
      <c r="J64" s="48"/>
      <c r="K64" s="48"/>
      <c r="L64" s="59"/>
      <c r="M64" s="48"/>
      <c r="N64" s="48"/>
      <c r="O64" s="48"/>
      <c r="P64" s="57"/>
    </row>
    <row r="65" spans="2:16">
      <c r="B65" s="55"/>
      <c r="C65" s="44"/>
      <c r="D65" s="48"/>
      <c r="E65" s="48"/>
      <c r="F65" s="48"/>
      <c r="G65" s="48"/>
      <c r="H65" s="48"/>
      <c r="I65" s="48"/>
      <c r="J65" s="48"/>
      <c r="K65" s="48"/>
      <c r="L65" s="59"/>
      <c r="M65" s="48"/>
      <c r="N65" s="48"/>
      <c r="O65" s="48"/>
      <c r="P65" s="57"/>
    </row>
    <row r="66" spans="2:16">
      <c r="L66" s="59"/>
      <c r="M66" s="48"/>
      <c r="N66" s="48"/>
      <c r="O66" s="48"/>
      <c r="P66" s="57"/>
    </row>
  </sheetData>
  <mergeCells count="5">
    <mergeCell ref="A1:J1"/>
    <mergeCell ref="E8:F8"/>
    <mergeCell ref="E10:F10"/>
    <mergeCell ref="E12:F12"/>
    <mergeCell ref="H24:I2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10"/>
  <sheetViews>
    <sheetView topLeftCell="A76" workbookViewId="0">
      <selection activeCell="L94" sqref="L94"/>
    </sheetView>
  </sheetViews>
  <sheetFormatPr baseColWidth="10" defaultRowHeight="15"/>
  <cols>
    <col min="1" max="1" width="8.140625" customWidth="1"/>
    <col min="3" max="3" width="13.140625" bestFit="1" customWidth="1"/>
    <col min="4" max="4" width="8.140625" customWidth="1"/>
    <col min="5" max="5" width="10" customWidth="1"/>
    <col min="6" max="6" width="12.42578125" bestFit="1" customWidth="1"/>
    <col min="7" max="7" width="8.140625" customWidth="1"/>
    <col min="8" max="8" width="5.5703125" customWidth="1"/>
    <col min="9" max="9" width="12.42578125" bestFit="1" customWidth="1"/>
    <col min="10" max="10" width="8.140625" customWidth="1"/>
    <col min="11" max="11" width="5.5703125" customWidth="1"/>
    <col min="12" max="12" width="12.42578125" bestFit="1" customWidth="1"/>
  </cols>
  <sheetData>
    <row r="1" spans="1:10" ht="16.5" thickBot="1">
      <c r="A1" s="221" t="s">
        <v>35</v>
      </c>
      <c r="B1" s="222"/>
      <c r="C1" s="222"/>
      <c r="D1" s="223"/>
      <c r="E1" s="223"/>
    </row>
    <row r="2" spans="1:10" ht="16.5" thickBot="1">
      <c r="A2" s="110"/>
      <c r="B2" s="111"/>
      <c r="C2" s="111"/>
      <c r="D2" s="112"/>
      <c r="E2" s="224" t="s">
        <v>51</v>
      </c>
    </row>
    <row r="3" spans="1:10">
      <c r="A3" s="113"/>
      <c r="B3" s="114" t="s">
        <v>36</v>
      </c>
      <c r="C3" s="115" t="s">
        <v>37</v>
      </c>
      <c r="D3" s="116"/>
      <c r="E3" s="220" t="s">
        <v>38</v>
      </c>
    </row>
    <row r="4" spans="1:10" ht="15.75" thickBot="1">
      <c r="A4" s="117" t="s">
        <v>2</v>
      </c>
      <c r="B4" s="118" t="s">
        <v>39</v>
      </c>
      <c r="C4" s="119" t="s">
        <v>40</v>
      </c>
      <c r="D4" s="120" t="s">
        <v>41</v>
      </c>
      <c r="E4" s="121" t="s">
        <v>42</v>
      </c>
      <c r="F4" s="1"/>
      <c r="G4" s="1"/>
    </row>
    <row r="5" spans="1:10">
      <c r="A5" s="122">
        <v>37352</v>
      </c>
      <c r="B5" s="123">
        <v>10.57</v>
      </c>
      <c r="C5" s="124">
        <f t="shared" ref="C5:C17" si="0">B5/59</f>
        <v>0.17915254237288136</v>
      </c>
      <c r="D5" s="123">
        <v>28</v>
      </c>
      <c r="E5" s="21">
        <f t="shared" ref="E5:E17" si="1">-C5*COS(RADIANS(D5))</f>
        <v>-0.15818230604269251</v>
      </c>
      <c r="F5" s="56"/>
      <c r="G5" s="214" t="s">
        <v>43</v>
      </c>
      <c r="H5" s="215"/>
      <c r="I5" s="216"/>
    </row>
    <row r="6" spans="1:10">
      <c r="A6" s="125">
        <f t="shared" ref="A6:A13" si="2">A5+20</f>
        <v>37372</v>
      </c>
      <c r="B6" s="46">
        <v>11.14</v>
      </c>
      <c r="C6" s="59">
        <f t="shared" si="0"/>
        <v>0.18881355932203392</v>
      </c>
      <c r="D6" s="46">
        <v>36</v>
      </c>
      <c r="E6" s="29">
        <f t="shared" si="1"/>
        <v>-0.15275337825994773</v>
      </c>
      <c r="F6" s="56"/>
      <c r="G6" s="217" t="s">
        <v>44</v>
      </c>
      <c r="H6" s="218"/>
      <c r="I6" s="219"/>
    </row>
    <row r="7" spans="1:10">
      <c r="A7" s="125">
        <f t="shared" si="2"/>
        <v>37392</v>
      </c>
      <c r="B7" s="46">
        <v>11.95</v>
      </c>
      <c r="C7" s="59">
        <f t="shared" si="0"/>
        <v>0.20254237288135593</v>
      </c>
      <c r="D7" s="46">
        <v>44</v>
      </c>
      <c r="E7" s="29">
        <f t="shared" si="1"/>
        <v>-0.14569679006859121</v>
      </c>
      <c r="F7" s="56"/>
      <c r="G7" s="56"/>
    </row>
    <row r="8" spans="1:10">
      <c r="A8" s="125">
        <f t="shared" si="2"/>
        <v>37412</v>
      </c>
      <c r="B8" s="46">
        <v>13.09</v>
      </c>
      <c r="C8" s="59">
        <f t="shared" si="0"/>
        <v>0.22186440677966102</v>
      </c>
      <c r="D8" s="46">
        <v>53</v>
      </c>
      <c r="E8" s="29">
        <f t="shared" si="1"/>
        <v>-0.13352133310271716</v>
      </c>
      <c r="F8" s="56"/>
      <c r="G8" s="56"/>
    </row>
    <row r="9" spans="1:10">
      <c r="A9" s="125">
        <f t="shared" si="2"/>
        <v>37432</v>
      </c>
      <c r="B9" s="46">
        <v>14.67</v>
      </c>
      <c r="C9" s="59">
        <f t="shared" si="0"/>
        <v>0.24864406779661016</v>
      </c>
      <c r="D9" s="46">
        <v>62</v>
      </c>
      <c r="E9" s="29">
        <f t="shared" si="1"/>
        <v>-0.11673131908591557</v>
      </c>
      <c r="F9" s="56"/>
      <c r="G9" s="214" t="s">
        <v>45</v>
      </c>
      <c r="H9" s="215"/>
      <c r="I9" s="216"/>
    </row>
    <row r="10" spans="1:10">
      <c r="A10" s="125">
        <f t="shared" si="2"/>
        <v>37452</v>
      </c>
      <c r="B10" s="46">
        <v>16.88</v>
      </c>
      <c r="C10" s="59">
        <f t="shared" si="0"/>
        <v>0.28610169491525422</v>
      </c>
      <c r="D10" s="46">
        <v>71</v>
      </c>
      <c r="E10" s="29">
        <f t="shared" si="1"/>
        <v>-9.3145600800623826E-2</v>
      </c>
      <c r="F10" s="56"/>
      <c r="G10" s="217" t="s">
        <v>57</v>
      </c>
      <c r="H10" s="218"/>
      <c r="I10" s="219"/>
    </row>
    <row r="11" spans="1:10">
      <c r="A11" s="125">
        <f t="shared" si="2"/>
        <v>37472</v>
      </c>
      <c r="B11" s="46">
        <v>20.079999999999998</v>
      </c>
      <c r="C11" s="59">
        <f t="shared" si="0"/>
        <v>0.34033898305084742</v>
      </c>
      <c r="D11" s="46">
        <v>81</v>
      </c>
      <c r="E11" s="29">
        <f t="shared" si="1"/>
        <v>-5.3240746745895538E-2</v>
      </c>
      <c r="F11" s="56"/>
      <c r="G11" s="56"/>
    </row>
    <row r="12" spans="1:10">
      <c r="A12" s="125">
        <f t="shared" si="2"/>
        <v>37492</v>
      </c>
      <c r="B12" s="46">
        <v>24.84</v>
      </c>
      <c r="C12" s="59">
        <f t="shared" si="0"/>
        <v>0.4210169491525424</v>
      </c>
      <c r="D12" s="46">
        <v>92</v>
      </c>
      <c r="E12" s="29">
        <f t="shared" si="1"/>
        <v>1.4693279628646166E-2</v>
      </c>
      <c r="F12" s="192"/>
      <c r="G12" s="211" t="s">
        <v>56</v>
      </c>
      <c r="H12" s="212"/>
      <c r="I12" s="213"/>
    </row>
    <row r="13" spans="1:10">
      <c r="A13" s="126">
        <f t="shared" si="2"/>
        <v>37512</v>
      </c>
      <c r="B13" s="127">
        <v>32.31</v>
      </c>
      <c r="C13" s="128">
        <f t="shared" si="0"/>
        <v>0.54762711864406788</v>
      </c>
      <c r="D13" s="127">
        <v>107</v>
      </c>
      <c r="E13" s="29">
        <f t="shared" si="1"/>
        <v>0.16011067423036648</v>
      </c>
      <c r="F13" s="192"/>
      <c r="G13" s="225" t="s">
        <v>53</v>
      </c>
      <c r="H13" s="225" t="s">
        <v>54</v>
      </c>
      <c r="I13" s="225" t="s">
        <v>52</v>
      </c>
    </row>
    <row r="14" spans="1:10">
      <c r="A14" s="129">
        <v>37527</v>
      </c>
      <c r="B14" s="130">
        <f>I14</f>
        <v>40.945</v>
      </c>
      <c r="C14" s="131">
        <f t="shared" si="0"/>
        <v>0.69398305084745759</v>
      </c>
      <c r="D14" s="132">
        <v>125</v>
      </c>
      <c r="E14" s="33">
        <f t="shared" si="1"/>
        <v>0.39805232519311157</v>
      </c>
      <c r="F14" s="192"/>
      <c r="G14" s="225">
        <v>37.630000000000003</v>
      </c>
      <c r="H14" s="226">
        <v>44.26</v>
      </c>
      <c r="I14" s="227">
        <f>$G$14+($H$14-$G$14)*0.5</f>
        <v>40.945</v>
      </c>
      <c r="J14" s="228" t="s">
        <v>55</v>
      </c>
    </row>
    <row r="15" spans="1:10">
      <c r="A15" s="126">
        <v>37532</v>
      </c>
      <c r="B15" s="127">
        <v>44.26</v>
      </c>
      <c r="C15" s="128">
        <f t="shared" si="0"/>
        <v>0.75016949152542367</v>
      </c>
      <c r="D15" s="127">
        <v>127</v>
      </c>
      <c r="E15" s="29">
        <f t="shared" si="1"/>
        <v>0.4514632699103332</v>
      </c>
      <c r="F15" s="192"/>
      <c r="G15" s="192"/>
      <c r="H15" s="67"/>
      <c r="I15" s="67"/>
    </row>
    <row r="16" spans="1:10">
      <c r="A16" s="125">
        <f>A15+20</f>
        <v>37552</v>
      </c>
      <c r="B16" s="46">
        <v>58.87</v>
      </c>
      <c r="C16" s="59">
        <f t="shared" si="0"/>
        <v>0.9977966101694915</v>
      </c>
      <c r="D16" s="46">
        <v>159</v>
      </c>
      <c r="E16" s="29">
        <f t="shared" si="1"/>
        <v>0.93152338487949604</v>
      </c>
      <c r="F16" s="192"/>
      <c r="G16" s="192"/>
      <c r="H16" s="67"/>
      <c r="I16" s="67"/>
    </row>
    <row r="17" spans="1:12" ht="15.75" thickBot="1">
      <c r="A17" s="133">
        <f>A16+20</f>
        <v>37572</v>
      </c>
      <c r="B17" s="53">
        <v>58.13</v>
      </c>
      <c r="C17" s="134">
        <f t="shared" si="0"/>
        <v>0.98525423728813566</v>
      </c>
      <c r="D17" s="53">
        <v>155</v>
      </c>
      <c r="E17" s="135">
        <f t="shared" si="1"/>
        <v>0.89294358746509261</v>
      </c>
      <c r="F17" s="56"/>
      <c r="G17" s="56"/>
    </row>
    <row r="18" spans="1:12" ht="15.75" thickBot="1">
      <c r="A18" s="55"/>
      <c r="B18" s="58"/>
      <c r="C18" s="48"/>
      <c r="D18" s="58"/>
      <c r="E18" s="59"/>
      <c r="F18" s="56"/>
      <c r="G18" s="56"/>
    </row>
    <row r="19" spans="1:12">
      <c r="A19" s="136">
        <v>37352</v>
      </c>
      <c r="B19" s="137"/>
      <c r="C19" s="138"/>
      <c r="D19" s="139">
        <v>37452</v>
      </c>
      <c r="E19" s="140"/>
      <c r="F19" s="141"/>
      <c r="G19" s="142">
        <v>37527</v>
      </c>
      <c r="H19" s="143"/>
      <c r="I19" s="143"/>
      <c r="J19" s="144">
        <v>37552</v>
      </c>
      <c r="K19" s="145"/>
      <c r="L19" s="146"/>
    </row>
    <row r="20" spans="1:12">
      <c r="A20" s="147"/>
      <c r="B20" s="148" t="s">
        <v>46</v>
      </c>
      <c r="C20" s="149" t="s">
        <v>47</v>
      </c>
      <c r="D20" s="150"/>
      <c r="E20" s="151" t="s">
        <v>46</v>
      </c>
      <c r="F20" s="152" t="s">
        <v>47</v>
      </c>
      <c r="G20" s="153"/>
      <c r="H20" s="154" t="s">
        <v>48</v>
      </c>
      <c r="I20" s="155" t="s">
        <v>47</v>
      </c>
      <c r="J20" s="156"/>
      <c r="K20" s="157" t="s">
        <v>48</v>
      </c>
      <c r="L20" s="158" t="s">
        <v>47</v>
      </c>
    </row>
    <row r="21" spans="1:12" ht="15.75" thickBot="1">
      <c r="A21" s="229" t="s">
        <v>49</v>
      </c>
      <c r="B21" s="230" t="s">
        <v>50</v>
      </c>
      <c r="C21" s="231" t="s">
        <v>50</v>
      </c>
      <c r="D21" s="232" t="s">
        <v>49</v>
      </c>
      <c r="E21" s="233" t="s">
        <v>50</v>
      </c>
      <c r="F21" s="234" t="s">
        <v>50</v>
      </c>
      <c r="G21" s="235" t="s">
        <v>49</v>
      </c>
      <c r="H21" s="236" t="s">
        <v>50</v>
      </c>
      <c r="I21" s="237" t="s">
        <v>50</v>
      </c>
      <c r="J21" s="238" t="s">
        <v>49</v>
      </c>
      <c r="K21" s="239" t="s">
        <v>50</v>
      </c>
      <c r="L21" s="240" t="s">
        <v>50</v>
      </c>
    </row>
    <row r="22" spans="1:12">
      <c r="A22" s="159">
        <f>-$C$5</f>
        <v>-0.17915254237288136</v>
      </c>
      <c r="B22" s="160">
        <f t="shared" ref="B22:B40" si="3">SQRT($C$5^2-A22^2)</f>
        <v>0</v>
      </c>
      <c r="C22" s="131">
        <f>$E$5*SQRT(1-(A22/$C$5)^2)</f>
        <v>0</v>
      </c>
      <c r="D22" s="161">
        <f>-$C$10</f>
        <v>-0.28610169491525422</v>
      </c>
      <c r="E22" s="162">
        <f t="shared" ref="E22:E51" si="4">SQRT($C$10^2-D22^2)</f>
        <v>0</v>
      </c>
      <c r="F22" s="163">
        <f t="shared" ref="F22:F51" si="5">$E$10*SQRT(1-(D22/$C$10)^2)</f>
        <v>0</v>
      </c>
      <c r="G22" s="164">
        <f>-$C$14</f>
        <v>-0.69398305084745759</v>
      </c>
      <c r="H22" s="165">
        <f t="shared" ref="H22:H50" si="6">SQRT($C$14^2-G22^2)</f>
        <v>0</v>
      </c>
      <c r="I22" s="166">
        <f t="shared" ref="I22:I50" si="7">$E$14*SQRT(1-(G22/$C$14)^2)</f>
        <v>0</v>
      </c>
      <c r="J22" s="167">
        <f>-$C$16</f>
        <v>-0.9977966101694915</v>
      </c>
      <c r="K22" s="168">
        <f t="shared" ref="K22:K72" si="8">SQRT($C$16^2-J22^2)</f>
        <v>0</v>
      </c>
      <c r="L22" s="169">
        <f t="shared" ref="L22:L72" si="9">$E$16*SQRT(1-(J22/$C$16)^2)</f>
        <v>0</v>
      </c>
    </row>
    <row r="23" spans="1:12">
      <c r="A23" s="159">
        <f>A22+0.02</f>
        <v>-0.15915254237288137</v>
      </c>
      <c r="B23" s="160">
        <f t="shared" si="3"/>
        <v>8.2256317051733183E-2</v>
      </c>
      <c r="C23" s="131">
        <f>$E$5*SQRT(1-(A23/$C$5)^2)</f>
        <v>-7.2628017138268511E-2</v>
      </c>
      <c r="D23" s="161">
        <f t="shared" ref="D23:D50" si="10">D22+0.02</f>
        <v>-0.26610169491525421</v>
      </c>
      <c r="E23" s="162">
        <f t="shared" si="4"/>
        <v>0.10509075980603712</v>
      </c>
      <c r="F23" s="163">
        <f t="shared" si="5"/>
        <v>-3.4214204720551838E-2</v>
      </c>
      <c r="G23" s="170">
        <f t="shared" ref="G23:G49" si="11">G22+0.05</f>
        <v>-0.64398305084745755</v>
      </c>
      <c r="H23" s="171">
        <f t="shared" si="6"/>
        <v>0.25864706664631981</v>
      </c>
      <c r="I23" s="172">
        <f t="shared" si="7"/>
        <v>0.1483538627596476</v>
      </c>
      <c r="J23" s="173">
        <f>J22+0.04</f>
        <v>-0.95779661016949147</v>
      </c>
      <c r="K23" s="174">
        <f t="shared" si="8"/>
        <v>0.27968505289621653</v>
      </c>
      <c r="L23" s="175">
        <f t="shared" si="9"/>
        <v>0.26110849096774219</v>
      </c>
    </row>
    <row r="24" spans="1:12">
      <c r="A24" s="159">
        <f t="shared" ref="A24:A39" si="12">A23+0.02</f>
        <v>-0.13915254237288138</v>
      </c>
      <c r="B24" s="160">
        <f t="shared" si="3"/>
        <v>0.11283706567360967</v>
      </c>
      <c r="C24" s="131">
        <f t="shared" ref="C24:C39" si="13">$E$5*SQRT(1-(A24/$C$5)^2)</f>
        <v>-9.9629215521778308E-2</v>
      </c>
      <c r="D24" s="161">
        <f t="shared" si="10"/>
        <v>-0.24610169491525422</v>
      </c>
      <c r="E24" s="162">
        <f t="shared" si="4"/>
        <v>0.14590454274360462</v>
      </c>
      <c r="F24" s="163">
        <f t="shared" si="5"/>
        <v>-4.7501872707950692E-2</v>
      </c>
      <c r="G24" s="170">
        <f t="shared" si="11"/>
        <v>-0.59398305084745751</v>
      </c>
      <c r="H24" s="171">
        <f t="shared" si="6"/>
        <v>0.35888244617073656</v>
      </c>
      <c r="I24" s="172">
        <f t="shared" si="7"/>
        <v>0.20584651454355724</v>
      </c>
      <c r="J24" s="173">
        <f t="shared" ref="J24:J71" si="14">J23+0.04</f>
        <v>-0.91779661016949143</v>
      </c>
      <c r="K24" s="174">
        <f t="shared" si="8"/>
        <v>0.39146833540801074</v>
      </c>
      <c r="L24" s="175">
        <f t="shared" si="9"/>
        <v>0.3654671755303604</v>
      </c>
    </row>
    <row r="25" spans="1:12">
      <c r="A25" s="159">
        <f t="shared" si="12"/>
        <v>-0.11915254237288138</v>
      </c>
      <c r="B25" s="160">
        <f t="shared" si="3"/>
        <v>0.13378454725694505</v>
      </c>
      <c r="C25" s="131">
        <f t="shared" si="13"/>
        <v>-0.11812474396224097</v>
      </c>
      <c r="D25" s="161">
        <f t="shared" si="10"/>
        <v>-0.22610169491525423</v>
      </c>
      <c r="E25" s="162">
        <f t="shared" si="4"/>
        <v>0.17530602781944069</v>
      </c>
      <c r="F25" s="163">
        <f t="shared" si="5"/>
        <v>-5.7074059942390266E-2</v>
      </c>
      <c r="G25" s="170">
        <f t="shared" si="11"/>
        <v>-0.54398305084745746</v>
      </c>
      <c r="H25" s="171">
        <f t="shared" si="6"/>
        <v>0.43092332874217593</v>
      </c>
      <c r="I25" s="172">
        <f t="shared" si="7"/>
        <v>0.24716746724046765</v>
      </c>
      <c r="J25" s="173">
        <f t="shared" si="14"/>
        <v>-0.8777966101694914</v>
      </c>
      <c r="K25" s="174">
        <f t="shared" si="8"/>
        <v>0.47441668018807914</v>
      </c>
      <c r="L25" s="175">
        <f t="shared" si="9"/>
        <v>0.4429061266273735</v>
      </c>
    </row>
    <row r="26" spans="1:12">
      <c r="A26" s="159">
        <f t="shared" si="12"/>
        <v>-9.9152542372881375E-2</v>
      </c>
      <c r="B26" s="160">
        <f t="shared" si="3"/>
        <v>0.14921262272227848</v>
      </c>
      <c r="C26" s="131">
        <f t="shared" si="13"/>
        <v>-0.13174692605680302</v>
      </c>
      <c r="D26" s="161">
        <f t="shared" si="10"/>
        <v>-0.20610169491525424</v>
      </c>
      <c r="E26" s="162">
        <f t="shared" si="4"/>
        <v>0.19843455139274682</v>
      </c>
      <c r="F26" s="163">
        <f t="shared" si="5"/>
        <v>-6.4603970677470396E-2</v>
      </c>
      <c r="G26" s="170">
        <f t="shared" si="11"/>
        <v>-0.49398305084745747</v>
      </c>
      <c r="H26" s="171">
        <f t="shared" si="6"/>
        <v>0.48743534990702425</v>
      </c>
      <c r="I26" s="172">
        <f t="shared" si="7"/>
        <v>0.27958143095119614</v>
      </c>
      <c r="J26" s="173">
        <f t="shared" si="14"/>
        <v>-0.83779661016949136</v>
      </c>
      <c r="K26" s="174">
        <f t="shared" si="8"/>
        <v>0.54193626493734248</v>
      </c>
      <c r="L26" s="175">
        <f t="shared" si="9"/>
        <v>0.50594108935450466</v>
      </c>
    </row>
    <row r="27" spans="1:12">
      <c r="A27" s="159">
        <f t="shared" si="12"/>
        <v>-7.9152542372881371E-2</v>
      </c>
      <c r="B27" s="160">
        <f t="shared" si="3"/>
        <v>0.16071872471674317</v>
      </c>
      <c r="C27" s="131">
        <f t="shared" si="13"/>
        <v>-0.1419062111160049</v>
      </c>
      <c r="D27" s="161">
        <f t="shared" si="10"/>
        <v>-0.18610169491525425</v>
      </c>
      <c r="E27" s="162">
        <f t="shared" si="4"/>
        <v>0.21730241366135547</v>
      </c>
      <c r="F27" s="163">
        <f t="shared" si="5"/>
        <v>-7.074674577481313E-2</v>
      </c>
      <c r="G27" s="170">
        <f t="shared" si="11"/>
        <v>-0.44398305084745748</v>
      </c>
      <c r="H27" s="171">
        <f t="shared" si="6"/>
        <v>0.53337746992512625</v>
      </c>
      <c r="I27" s="172">
        <f t="shared" si="7"/>
        <v>0.30593274842959117</v>
      </c>
      <c r="J27" s="173">
        <f t="shared" si="14"/>
        <v>-0.79779661016949133</v>
      </c>
      <c r="K27" s="174">
        <f t="shared" si="8"/>
        <v>0.59926508664179401</v>
      </c>
      <c r="L27" s="175">
        <f t="shared" si="9"/>
        <v>0.55946215517192854</v>
      </c>
    </row>
    <row r="28" spans="1:12">
      <c r="A28" s="159">
        <f t="shared" si="12"/>
        <v>-5.9152542372881367E-2</v>
      </c>
      <c r="B28" s="160">
        <f t="shared" si="3"/>
        <v>0.16910532271188725</v>
      </c>
      <c r="C28" s="131">
        <f t="shared" si="13"/>
        <v>-0.14931113762809287</v>
      </c>
      <c r="D28" s="161">
        <f t="shared" si="10"/>
        <v>-0.16610169491525426</v>
      </c>
      <c r="E28" s="162">
        <f t="shared" si="4"/>
        <v>0.23294721887084424</v>
      </c>
      <c r="F28" s="163">
        <f t="shared" si="5"/>
        <v>-7.5840196133708113E-2</v>
      </c>
      <c r="G28" s="170">
        <f t="shared" si="11"/>
        <v>-0.39398305084745749</v>
      </c>
      <c r="H28" s="171">
        <f t="shared" si="6"/>
        <v>0.57130537412882321</v>
      </c>
      <c r="I28" s="172">
        <f t="shared" si="7"/>
        <v>0.32768730056101153</v>
      </c>
      <c r="J28" s="173">
        <f t="shared" si="14"/>
        <v>-0.75779661016949129</v>
      </c>
      <c r="K28" s="174">
        <f t="shared" si="8"/>
        <v>0.64910890679558253</v>
      </c>
      <c r="L28" s="175">
        <f t="shared" si="9"/>
        <v>0.60599537004935233</v>
      </c>
    </row>
    <row r="29" spans="1:12">
      <c r="A29" s="159">
        <f t="shared" si="12"/>
        <v>-3.9152542372881363E-2</v>
      </c>
      <c r="B29" s="160">
        <f t="shared" si="3"/>
        <v>0.17482194331492482</v>
      </c>
      <c r="C29" s="131">
        <f t="shared" si="13"/>
        <v>-0.15435861402883264</v>
      </c>
      <c r="D29" s="161">
        <f t="shared" si="10"/>
        <v>-0.14610169491525427</v>
      </c>
      <c r="E29" s="162">
        <f t="shared" si="4"/>
        <v>0.24598470394776822</v>
      </c>
      <c r="F29" s="163">
        <f t="shared" si="5"/>
        <v>-8.0084786088964979E-2</v>
      </c>
      <c r="G29" s="170">
        <f t="shared" si="11"/>
        <v>-0.34398305084745751</v>
      </c>
      <c r="H29" s="171">
        <f t="shared" si="6"/>
        <v>0.60273388455704091</v>
      </c>
      <c r="I29" s="172">
        <f t="shared" si="7"/>
        <v>0.34571395357225038</v>
      </c>
      <c r="J29" s="173">
        <f t="shared" si="14"/>
        <v>-0.71779661016949126</v>
      </c>
      <c r="K29" s="174">
        <f t="shared" si="8"/>
        <v>0.6930844838076492</v>
      </c>
      <c r="L29" s="175">
        <f t="shared" si="9"/>
        <v>0.64705010799173812</v>
      </c>
    </row>
    <row r="30" spans="1:12">
      <c r="A30" s="159">
        <f t="shared" si="12"/>
        <v>-1.9152542372881363E-2</v>
      </c>
      <c r="B30" s="160">
        <f t="shared" si="3"/>
        <v>0.17812583630490564</v>
      </c>
      <c r="C30" s="131">
        <f t="shared" si="13"/>
        <v>-0.1572757783913997</v>
      </c>
      <c r="D30" s="161">
        <f t="shared" si="10"/>
        <v>-0.12610169491525428</v>
      </c>
      <c r="E30" s="162">
        <f t="shared" si="4"/>
        <v>0.25681227068207108</v>
      </c>
      <c r="F30" s="163">
        <f t="shared" si="5"/>
        <v>-8.3609897007913672E-2</v>
      </c>
      <c r="G30" s="170">
        <f t="shared" si="11"/>
        <v>-0.29398305084745752</v>
      </c>
      <c r="H30" s="171">
        <f t="shared" si="6"/>
        <v>0.62863856124005479</v>
      </c>
      <c r="I30" s="172">
        <f t="shared" si="7"/>
        <v>0.36057226570891948</v>
      </c>
      <c r="J30" s="173">
        <f t="shared" si="14"/>
        <v>-0.67779661016949122</v>
      </c>
      <c r="K30" s="174">
        <f t="shared" si="8"/>
        <v>0.73224984158992823</v>
      </c>
      <c r="L30" s="175">
        <f t="shared" si="9"/>
        <v>0.68361411941403361</v>
      </c>
    </row>
    <row r="31" spans="1:12">
      <c r="A31" s="159">
        <f t="shared" si="12"/>
        <v>8.4745762711863765E-4</v>
      </c>
      <c r="B31" s="160">
        <f t="shared" si="3"/>
        <v>0.17915053796803762</v>
      </c>
      <c r="C31" s="131">
        <f t="shared" si="13"/>
        <v>-0.15818053625826062</v>
      </c>
      <c r="D31" s="161">
        <f t="shared" si="10"/>
        <v>-0.10610169491525427</v>
      </c>
      <c r="E31" s="162">
        <f t="shared" si="4"/>
        <v>0.26570022613744898</v>
      </c>
      <c r="F31" s="163">
        <f t="shared" si="5"/>
        <v>-8.650353226241847E-2</v>
      </c>
      <c r="G31" s="170">
        <f t="shared" si="11"/>
        <v>-0.24398305084745753</v>
      </c>
      <c r="H31" s="171">
        <f t="shared" si="6"/>
        <v>0.64968049513796544</v>
      </c>
      <c r="I31" s="172">
        <f t="shared" si="7"/>
        <v>0.37264142316801729</v>
      </c>
      <c r="J31" s="173">
        <f t="shared" si="14"/>
        <v>-0.63779661016949118</v>
      </c>
      <c r="K31" s="174">
        <f t="shared" si="8"/>
        <v>0.76734187903569706</v>
      </c>
      <c r="L31" s="175">
        <f t="shared" si="9"/>
        <v>0.71637535869931024</v>
      </c>
    </row>
    <row r="32" spans="1:12">
      <c r="A32" s="159">
        <f t="shared" si="12"/>
        <v>2.0847457627118638E-2</v>
      </c>
      <c r="B32" s="160">
        <f t="shared" si="3"/>
        <v>0.17793542915662566</v>
      </c>
      <c r="C32" s="131">
        <f t="shared" si="13"/>
        <v>-0.15710765885816275</v>
      </c>
      <c r="D32" s="161">
        <f t="shared" si="10"/>
        <v>-8.6101694915254268E-2</v>
      </c>
      <c r="E32" s="162">
        <f t="shared" si="4"/>
        <v>0.2728381900799477</v>
      </c>
      <c r="F32" s="163">
        <f t="shared" si="5"/>
        <v>-8.8827426009759514E-2</v>
      </c>
      <c r="G32" s="170">
        <f t="shared" si="11"/>
        <v>-0.19398305084745754</v>
      </c>
      <c r="H32" s="171">
        <f t="shared" si="6"/>
        <v>0.66632053161181937</v>
      </c>
      <c r="I32" s="172">
        <f t="shared" si="7"/>
        <v>0.38218575598944199</v>
      </c>
      <c r="J32" s="173">
        <f t="shared" si="14"/>
        <v>-0.59779661016949115</v>
      </c>
      <c r="K32" s="174">
        <f t="shared" si="8"/>
        <v>0.79889754545598246</v>
      </c>
      <c r="L32" s="175">
        <f t="shared" si="9"/>
        <v>0.74583511121436374</v>
      </c>
    </row>
    <row r="33" spans="1:12">
      <c r="A33" s="159">
        <f t="shared" si="12"/>
        <v>4.0847457627118638E-2</v>
      </c>
      <c r="B33" s="160">
        <f t="shared" si="3"/>
        <v>0.17443370845128472</v>
      </c>
      <c r="C33" s="131">
        <f t="shared" si="13"/>
        <v>-0.15401582299051772</v>
      </c>
      <c r="D33" s="161">
        <f t="shared" si="10"/>
        <v>-6.6101694915254264E-2</v>
      </c>
      <c r="E33" s="162">
        <f t="shared" si="4"/>
        <v>0.27836081937426443</v>
      </c>
      <c r="F33" s="163">
        <f t="shared" si="5"/>
        <v>-9.0625418236861224E-2</v>
      </c>
      <c r="G33" s="170">
        <f t="shared" si="11"/>
        <v>-0.14398305084745755</v>
      </c>
      <c r="H33" s="171">
        <f t="shared" si="6"/>
        <v>0.67888243159784545</v>
      </c>
      <c r="I33" s="172">
        <f t="shared" si="7"/>
        <v>0.38939096581722504</v>
      </c>
      <c r="J33" s="173">
        <f t="shared" si="14"/>
        <v>-0.55779661016949111</v>
      </c>
      <c r="K33" s="174">
        <f t="shared" si="8"/>
        <v>0.82732159221741153</v>
      </c>
      <c r="L33" s="175">
        <f t="shared" si="9"/>
        <v>0.77237124491267506</v>
      </c>
    </row>
    <row r="34" spans="1:12">
      <c r="A34" s="159">
        <f t="shared" si="12"/>
        <v>6.0847457627118642E-2</v>
      </c>
      <c r="B34" s="160">
        <f t="shared" si="3"/>
        <v>0.16850287931956254</v>
      </c>
      <c r="C34" s="131">
        <f t="shared" si="13"/>
        <v>-0.14877921168500599</v>
      </c>
      <c r="D34" s="161">
        <f t="shared" si="10"/>
        <v>-4.610169491525426E-2</v>
      </c>
      <c r="E34" s="162">
        <f t="shared" si="4"/>
        <v>0.28236291109018202</v>
      </c>
      <c r="F34" s="163">
        <f t="shared" si="5"/>
        <v>-9.1928371850780802E-2</v>
      </c>
      <c r="G34" s="170">
        <f t="shared" si="11"/>
        <v>-9.3983050847457547E-2</v>
      </c>
      <c r="H34" s="171">
        <f t="shared" si="6"/>
        <v>0.68758974760895697</v>
      </c>
      <c r="I34" s="172">
        <f t="shared" si="7"/>
        <v>0.39438527710506077</v>
      </c>
      <c r="J34" s="173">
        <f t="shared" si="14"/>
        <v>-0.51779661016949108</v>
      </c>
      <c r="K34" s="174">
        <f t="shared" si="8"/>
        <v>0.85292716322245965</v>
      </c>
      <c r="L34" s="175">
        <f t="shared" si="9"/>
        <v>0.79627610481227229</v>
      </c>
    </row>
    <row r="35" spans="1:12">
      <c r="A35" s="159">
        <f t="shared" si="12"/>
        <v>8.0847457627118646E-2</v>
      </c>
      <c r="B35" s="160">
        <f t="shared" si="3"/>
        <v>0.1598728308184299</v>
      </c>
      <c r="C35" s="131">
        <f t="shared" si="13"/>
        <v>-0.14115933113467516</v>
      </c>
      <c r="D35" s="161">
        <f t="shared" si="10"/>
        <v>-2.6101694915254259E-2</v>
      </c>
      <c r="E35" s="162">
        <f t="shared" si="4"/>
        <v>0.28490854910994196</v>
      </c>
      <c r="F35" s="163">
        <f t="shared" si="5"/>
        <v>-9.2757150522790002E-2</v>
      </c>
      <c r="G35" s="170">
        <f t="shared" si="11"/>
        <v>-4.3983050847457544E-2</v>
      </c>
      <c r="H35" s="171">
        <f t="shared" si="6"/>
        <v>0.69258787608627315</v>
      </c>
      <c r="I35" s="172">
        <f t="shared" si="7"/>
        <v>0.39725208582550448</v>
      </c>
      <c r="J35" s="173">
        <f t="shared" si="14"/>
        <v>-0.4777966101694911</v>
      </c>
      <c r="K35" s="174">
        <f t="shared" si="8"/>
        <v>0.87596145724356589</v>
      </c>
      <c r="L35" s="175">
        <f t="shared" si="9"/>
        <v>0.81778047084855854</v>
      </c>
    </row>
    <row r="36" spans="1:12">
      <c r="A36" s="159">
        <f t="shared" si="12"/>
        <v>0.10084745762711865</v>
      </c>
      <c r="B36" s="160">
        <f t="shared" si="3"/>
        <v>0.14807235977323235</v>
      </c>
      <c r="C36" s="131">
        <f t="shared" si="13"/>
        <v>-0.13074013363071652</v>
      </c>
      <c r="D36" s="161">
        <f t="shared" si="10"/>
        <v>-6.1016949152542591E-3</v>
      </c>
      <c r="E36" s="162">
        <f t="shared" si="4"/>
        <v>0.28603662204784613</v>
      </c>
      <c r="F36" s="163">
        <f t="shared" si="5"/>
        <v>-9.3124415147276526E-2</v>
      </c>
      <c r="G36" s="170">
        <f t="shared" si="11"/>
        <v>6.0169491525424584E-3</v>
      </c>
      <c r="H36" s="171">
        <f t="shared" si="6"/>
        <v>0.69395696637935744</v>
      </c>
      <c r="I36" s="172">
        <f t="shared" si="7"/>
        <v>0.39803736375685461</v>
      </c>
      <c r="J36" s="173">
        <f t="shared" si="14"/>
        <v>-0.43779661016949112</v>
      </c>
      <c r="K36" s="174">
        <f t="shared" si="8"/>
        <v>0.89662266499895638</v>
      </c>
      <c r="L36" s="175">
        <f t="shared" si="9"/>
        <v>0.83706936999678339</v>
      </c>
    </row>
    <row r="37" spans="1:12">
      <c r="A37" s="159">
        <f t="shared" si="12"/>
        <v>0.12084745762711865</v>
      </c>
      <c r="B37" s="160">
        <f t="shared" si="3"/>
        <v>0.13225553078691574</v>
      </c>
      <c r="C37" s="131">
        <f t="shared" si="13"/>
        <v>-0.11677470255058695</v>
      </c>
      <c r="D37" s="161">
        <f t="shared" si="10"/>
        <v>1.3898305084745741E-2</v>
      </c>
      <c r="E37" s="162">
        <f t="shared" si="4"/>
        <v>0.28576391820723718</v>
      </c>
      <c r="F37" s="163">
        <f t="shared" si="5"/>
        <v>-9.3035631461176091E-2</v>
      </c>
      <c r="G37" s="170">
        <f t="shared" si="11"/>
        <v>5.6016949152542461E-2</v>
      </c>
      <c r="H37" s="171">
        <f t="shared" si="6"/>
        <v>0.69171856724479097</v>
      </c>
      <c r="I37" s="172">
        <f t="shared" si="7"/>
        <v>0.39675347075811868</v>
      </c>
      <c r="J37" s="173">
        <f t="shared" si="14"/>
        <v>-0.39779661016949114</v>
      </c>
      <c r="K37" s="174">
        <f t="shared" si="8"/>
        <v>0.91507154485504039</v>
      </c>
      <c r="L37" s="175">
        <f t="shared" si="9"/>
        <v>0.85429288312122176</v>
      </c>
    </row>
    <row r="38" spans="1:12">
      <c r="A38" s="159">
        <f t="shared" si="12"/>
        <v>0.14084745762711864</v>
      </c>
      <c r="B38" s="160">
        <f t="shared" si="3"/>
        <v>0.11071416855418312</v>
      </c>
      <c r="C38" s="131">
        <f t="shared" si="13"/>
        <v>-9.7754808620293482E-2</v>
      </c>
      <c r="D38" s="161">
        <f t="shared" si="10"/>
        <v>3.3898305084745742E-2</v>
      </c>
      <c r="E38" s="162">
        <f t="shared" si="4"/>
        <v>0.28408640366227089</v>
      </c>
      <c r="F38" s="163">
        <f t="shared" si="5"/>
        <v>-9.2489486146696387E-2</v>
      </c>
      <c r="G38" s="170">
        <f t="shared" si="11"/>
        <v>0.10601694915254246</v>
      </c>
      <c r="H38" s="171">
        <f t="shared" si="6"/>
        <v>0.68583735780134647</v>
      </c>
      <c r="I38" s="172">
        <f t="shared" si="7"/>
        <v>0.39338014760411366</v>
      </c>
      <c r="J38" s="173">
        <f t="shared" si="14"/>
        <v>-0.35779661016949116</v>
      </c>
      <c r="K38" s="174">
        <f t="shared" si="8"/>
        <v>0.93143956380269211</v>
      </c>
      <c r="L38" s="175">
        <f t="shared" si="9"/>
        <v>0.86957374523128494</v>
      </c>
    </row>
    <row r="39" spans="1:12">
      <c r="A39" s="159">
        <f t="shared" si="12"/>
        <v>0.16084745762711863</v>
      </c>
      <c r="B39" s="160">
        <f t="shared" si="3"/>
        <v>7.8890612962248738E-2</v>
      </c>
      <c r="C39" s="131">
        <f t="shared" si="13"/>
        <v>-6.9656276814182794E-2</v>
      </c>
      <c r="D39" s="161">
        <f t="shared" si="10"/>
        <v>5.3898305084745746E-2</v>
      </c>
      <c r="E39" s="162">
        <f t="shared" si="4"/>
        <v>0.28097891832372918</v>
      </c>
      <c r="F39" s="163">
        <f t="shared" si="5"/>
        <v>-9.1477787880024697E-2</v>
      </c>
      <c r="G39" s="170">
        <f t="shared" si="11"/>
        <v>0.15601694915254247</v>
      </c>
      <c r="H39" s="171">
        <f t="shared" si="6"/>
        <v>0.67621829791915411</v>
      </c>
      <c r="I39" s="172">
        <f t="shared" si="7"/>
        <v>0.38786288151583848</v>
      </c>
      <c r="J39" s="173">
        <f t="shared" si="14"/>
        <v>-0.31779661016949118</v>
      </c>
      <c r="K39" s="174">
        <f t="shared" si="8"/>
        <v>0.94583475820595042</v>
      </c>
      <c r="L39" s="175">
        <f t="shared" si="9"/>
        <v>0.8830128169617889</v>
      </c>
    </row>
    <row r="40" spans="1:12" ht="15.75" thickBot="1">
      <c r="A40" s="176">
        <f>$C$5</f>
        <v>0.17915254237288136</v>
      </c>
      <c r="B40" s="177">
        <f t="shared" si="3"/>
        <v>0</v>
      </c>
      <c r="C40" s="178">
        <f>$E$5*SQRT(1-(A40/$C$5)^2)</f>
        <v>0</v>
      </c>
      <c r="D40" s="161">
        <f t="shared" si="10"/>
        <v>7.389830508474575E-2</v>
      </c>
      <c r="E40" s="162">
        <f t="shared" si="4"/>
        <v>0.27639323497325879</v>
      </c>
      <c r="F40" s="163">
        <f t="shared" si="5"/>
        <v>-8.9984835414687131E-2</v>
      </c>
      <c r="G40" s="170">
        <f t="shared" si="11"/>
        <v>0.20601694915254248</v>
      </c>
      <c r="H40" s="171">
        <f t="shared" si="6"/>
        <v>0.66269864306894699</v>
      </c>
      <c r="I40" s="172">
        <f t="shared" si="7"/>
        <v>0.38010832606616052</v>
      </c>
      <c r="J40" s="173">
        <f t="shared" si="14"/>
        <v>-0.2777966101694912</v>
      </c>
      <c r="K40" s="174">
        <f t="shared" si="8"/>
        <v>0.95834603283160091</v>
      </c>
      <c r="L40" s="175">
        <f t="shared" si="9"/>
        <v>0.89469309806282726</v>
      </c>
    </row>
    <row r="41" spans="1:12">
      <c r="A41" s="59"/>
      <c r="B41" s="59"/>
      <c r="C41" s="59"/>
      <c r="D41" s="161">
        <f t="shared" si="10"/>
        <v>9.3898305084745753E-2</v>
      </c>
      <c r="E41" s="162">
        <f t="shared" si="4"/>
        <v>0.27025411770330759</v>
      </c>
      <c r="F41" s="163">
        <f t="shared" si="5"/>
        <v>-8.7986134335113056E-2</v>
      </c>
      <c r="G41" s="170">
        <f t="shared" si="11"/>
        <v>0.25601694915254247</v>
      </c>
      <c r="H41" s="171">
        <f t="shared" si="6"/>
        <v>0.64503317481364431</v>
      </c>
      <c r="I41" s="172">
        <f t="shared" si="7"/>
        <v>0.36997582973781146</v>
      </c>
      <c r="J41" s="173">
        <f t="shared" si="14"/>
        <v>-0.23779661016949119</v>
      </c>
      <c r="K41" s="174">
        <f t="shared" si="8"/>
        <v>0.9690463598082536</v>
      </c>
      <c r="L41" s="175">
        <f t="shared" si="9"/>
        <v>0.90468271388535026</v>
      </c>
    </row>
    <row r="42" spans="1:12">
      <c r="A42" s="59"/>
      <c r="B42" s="59"/>
      <c r="C42" s="59"/>
      <c r="D42" s="161">
        <f t="shared" si="10"/>
        <v>0.11389830508474576</v>
      </c>
      <c r="E42" s="162">
        <f t="shared" si="4"/>
        <v>0.26245257844457043</v>
      </c>
      <c r="F42" s="163">
        <f t="shared" si="5"/>
        <v>-8.544620159672095E-2</v>
      </c>
      <c r="G42" s="170">
        <f t="shared" si="11"/>
        <v>0.30601694915254246</v>
      </c>
      <c r="H42" s="171">
        <f t="shared" si="6"/>
        <v>0.62286924927701737</v>
      </c>
      <c r="I42" s="172">
        <f t="shared" si="7"/>
        <v>0.35726312431296303</v>
      </c>
      <c r="J42" s="173">
        <f t="shared" si="14"/>
        <v>-0.19779661016949118</v>
      </c>
      <c r="K42" s="174">
        <f t="shared" si="8"/>
        <v>0.97799518213086634</v>
      </c>
      <c r="L42" s="175">
        <f t="shared" si="9"/>
        <v>0.91303715924594275</v>
      </c>
    </row>
    <row r="43" spans="1:12">
      <c r="A43" s="59"/>
      <c r="B43" s="59"/>
      <c r="C43" s="59"/>
      <c r="D43" s="161">
        <f t="shared" si="10"/>
        <v>0.13389830508474576</v>
      </c>
      <c r="E43" s="162">
        <f t="shared" si="4"/>
        <v>0.25283477555275807</v>
      </c>
      <c r="F43" s="163">
        <f t="shared" si="5"/>
        <v>-8.2314951259300911E-2</v>
      </c>
      <c r="G43" s="170">
        <f t="shared" si="11"/>
        <v>0.35601694915254245</v>
      </c>
      <c r="H43" s="171">
        <f t="shared" si="6"/>
        <v>0.59570496622041091</v>
      </c>
      <c r="I43" s="172">
        <f t="shared" si="7"/>
        <v>0.34168233164132361</v>
      </c>
      <c r="J43" s="173">
        <f t="shared" si="14"/>
        <v>-0.15779661016949117</v>
      </c>
      <c r="K43" s="174">
        <f t="shared" si="8"/>
        <v>0.9852402270942584</v>
      </c>
      <c r="L43" s="175">
        <f t="shared" si="9"/>
        <v>0.91980099141285765</v>
      </c>
    </row>
    <row r="44" spans="1:12">
      <c r="A44" s="59"/>
      <c r="B44" s="59"/>
      <c r="C44" s="59"/>
      <c r="D44" s="161">
        <f t="shared" si="10"/>
        <v>0.15389830508474575</v>
      </c>
      <c r="E44" s="162">
        <f t="shared" si="4"/>
        <v>0.24118352249982528</v>
      </c>
      <c r="F44" s="163">
        <f t="shared" si="5"/>
        <v>-7.8521674305744263E-2</v>
      </c>
      <c r="G44" s="170">
        <f t="shared" si="11"/>
        <v>0.40601694915254244</v>
      </c>
      <c r="H44" s="171">
        <f t="shared" si="6"/>
        <v>0.56281676579896467</v>
      </c>
      <c r="I44" s="172">
        <f t="shared" si="7"/>
        <v>0.32281843484559153</v>
      </c>
      <c r="J44" s="173">
        <f t="shared" si="14"/>
        <v>-0.11779661016949117</v>
      </c>
      <c r="K44" s="174">
        <f t="shared" si="8"/>
        <v>0.99081887037858996</v>
      </c>
      <c r="L44" s="175">
        <f t="shared" si="9"/>
        <v>0.92500910358951971</v>
      </c>
    </row>
    <row r="45" spans="1:12">
      <c r="A45" s="59"/>
      <c r="B45" s="59"/>
      <c r="C45" s="59"/>
      <c r="D45" s="161">
        <f t="shared" si="10"/>
        <v>0.17389830508474574</v>
      </c>
      <c r="E45" s="162">
        <f t="shared" si="4"/>
        <v>0.2271861776650021</v>
      </c>
      <c r="F45" s="163">
        <f t="shared" si="5"/>
        <v>-7.3964584580570453E-2</v>
      </c>
      <c r="G45" s="170">
        <f t="shared" si="11"/>
        <v>0.45601694915254243</v>
      </c>
      <c r="H45" s="171">
        <f t="shared" si="6"/>
        <v>0.52312619600738064</v>
      </c>
      <c r="I45" s="172">
        <f t="shared" si="7"/>
        <v>0.30005285926779229</v>
      </c>
      <c r="J45" s="173">
        <f t="shared" si="14"/>
        <v>-7.7796610169491159E-2</v>
      </c>
      <c r="K45" s="174">
        <f t="shared" si="8"/>
        <v>0.99475914809156918</v>
      </c>
      <c r="L45" s="175">
        <f t="shared" si="9"/>
        <v>0.92868766973732031</v>
      </c>
    </row>
    <row r="46" spans="1:12">
      <c r="A46" s="59"/>
      <c r="B46" s="59"/>
      <c r="C46" s="59"/>
      <c r="D46" s="161">
        <f t="shared" si="10"/>
        <v>0.19389830508474573</v>
      </c>
      <c r="E46" s="162">
        <f t="shared" si="4"/>
        <v>0.21037496789932988</v>
      </c>
      <c r="F46" s="163">
        <f t="shared" si="5"/>
        <v>-6.849139004296842E-2</v>
      </c>
      <c r="G46" s="170">
        <f t="shared" si="11"/>
        <v>0.50601694915254247</v>
      </c>
      <c r="H46" s="171">
        <f t="shared" si="6"/>
        <v>0.47493086026694259</v>
      </c>
      <c r="I46" s="172">
        <f t="shared" si="7"/>
        <v>0.27240915034504959</v>
      </c>
      <c r="J46" s="173">
        <f t="shared" si="14"/>
        <v>-3.7796610169491159E-2</v>
      </c>
      <c r="K46" s="174">
        <f t="shared" si="8"/>
        <v>0.99708048397580407</v>
      </c>
      <c r="L46" s="175">
        <f t="shared" si="9"/>
        <v>0.93085482348216753</v>
      </c>
    </row>
    <row r="47" spans="1:12">
      <c r="A47" s="59"/>
      <c r="B47" s="59"/>
      <c r="C47" s="59"/>
      <c r="D47" s="161">
        <f t="shared" si="10"/>
        <v>0.21389830508474572</v>
      </c>
      <c r="E47" s="162">
        <f t="shared" si="4"/>
        <v>0.19000446025094844</v>
      </c>
      <c r="F47" s="163">
        <f t="shared" si="5"/>
        <v>-6.1859401462529474E-2</v>
      </c>
      <c r="G47" s="170">
        <f t="shared" si="11"/>
        <v>0.55601694915254252</v>
      </c>
      <c r="H47" s="171">
        <f t="shared" si="6"/>
        <v>0.41528017905824</v>
      </c>
      <c r="I47" s="172">
        <f t="shared" si="7"/>
        <v>0.23819492519144961</v>
      </c>
      <c r="J47" s="173">
        <f t="shared" si="14"/>
        <v>2.2033898305088423E-3</v>
      </c>
      <c r="K47" s="174">
        <f t="shared" si="8"/>
        <v>0.99779417734269371</v>
      </c>
      <c r="L47" s="175">
        <f t="shared" si="9"/>
        <v>0.93152111364001666</v>
      </c>
    </row>
    <row r="48" spans="1:12">
      <c r="C48" s="59"/>
      <c r="D48" s="161">
        <f t="shared" si="10"/>
        <v>0.23389830508474571</v>
      </c>
      <c r="E48" s="162">
        <f t="shared" si="4"/>
        <v>0.16475971204109466</v>
      </c>
      <c r="F48" s="163">
        <f t="shared" si="5"/>
        <v>-5.3640515378111771E-2</v>
      </c>
      <c r="G48" s="170">
        <f t="shared" si="11"/>
        <v>0.60601694915254256</v>
      </c>
      <c r="H48" s="171">
        <f t="shared" si="6"/>
        <v>0.33816553964499335</v>
      </c>
      <c r="I48" s="172">
        <f t="shared" si="7"/>
        <v>0.19396378512630369</v>
      </c>
      <c r="J48" s="173">
        <f t="shared" si="14"/>
        <v>4.2203389830508843E-2</v>
      </c>
      <c r="K48" s="174">
        <f t="shared" si="8"/>
        <v>0.99690368098053594</v>
      </c>
      <c r="L48" s="175">
        <f t="shared" si="9"/>
        <v>0.93068976366643918</v>
      </c>
    </row>
    <row r="49" spans="1:12">
      <c r="A49" s="59"/>
      <c r="C49" s="59"/>
      <c r="D49" s="161">
        <f t="shared" si="10"/>
        <v>0.2538983050847457</v>
      </c>
      <c r="E49" s="162">
        <f t="shared" si="4"/>
        <v>0.13187050659064978</v>
      </c>
      <c r="F49" s="163">
        <f t="shared" si="5"/>
        <v>-4.2932837458048163E-2</v>
      </c>
      <c r="G49" s="170">
        <f t="shared" si="11"/>
        <v>0.65601694915254261</v>
      </c>
      <c r="H49" s="171">
        <f t="shared" si="6"/>
        <v>0.22639398686390771</v>
      </c>
      <c r="I49" s="172">
        <f t="shared" si="7"/>
        <v>0.12985425619670571</v>
      </c>
      <c r="J49" s="173">
        <f t="shared" si="14"/>
        <v>8.2203389830508844E-2</v>
      </c>
      <c r="K49" s="174">
        <f t="shared" si="8"/>
        <v>0.99440468520924696</v>
      </c>
      <c r="L49" s="175">
        <f t="shared" si="9"/>
        <v>0.92835675012846453</v>
      </c>
    </row>
    <row r="50" spans="1:12" ht="15.75" thickBot="1">
      <c r="A50" s="59"/>
      <c r="B50" s="59"/>
      <c r="C50" s="59"/>
      <c r="D50" s="161">
        <f t="shared" si="10"/>
        <v>0.27389830508474572</v>
      </c>
      <c r="E50" s="162">
        <f t="shared" si="4"/>
        <v>8.2667395659260776E-2</v>
      </c>
      <c r="F50" s="163">
        <f t="shared" si="5"/>
        <v>-2.6913871438565086E-2</v>
      </c>
      <c r="G50" s="179">
        <f>$C$14</f>
        <v>0.69398305084745759</v>
      </c>
      <c r="H50" s="180">
        <f t="shared" si="6"/>
        <v>0</v>
      </c>
      <c r="I50" s="181">
        <f t="shared" si="7"/>
        <v>0</v>
      </c>
      <c r="J50" s="173">
        <f t="shared" si="14"/>
        <v>0.12220338983050885</v>
      </c>
      <c r="K50" s="174">
        <f t="shared" si="8"/>
        <v>0.9902850129026799</v>
      </c>
      <c r="L50" s="175">
        <f t="shared" si="9"/>
        <v>0.92451070469947083</v>
      </c>
    </row>
    <row r="51" spans="1:12" ht="15.75" thickBot="1">
      <c r="A51" s="59"/>
      <c r="B51" s="59"/>
      <c r="C51" s="59"/>
      <c r="D51" s="182">
        <f>$C$10</f>
        <v>0.28610169491525422</v>
      </c>
      <c r="E51" s="183">
        <f t="shared" si="4"/>
        <v>0</v>
      </c>
      <c r="F51" s="184">
        <f t="shared" si="5"/>
        <v>0</v>
      </c>
      <c r="G51" s="193"/>
      <c r="H51" s="65"/>
      <c r="I51" s="65"/>
      <c r="J51" s="173">
        <f t="shared" si="14"/>
        <v>0.16220338983050886</v>
      </c>
      <c r="K51" s="174">
        <f t="shared" si="8"/>
        <v>0.98452431945240448</v>
      </c>
      <c r="L51" s="175">
        <f t="shared" si="9"/>
        <v>0.91913263405124312</v>
      </c>
    </row>
    <row r="52" spans="1:12">
      <c r="A52" s="59"/>
      <c r="B52" s="59"/>
      <c r="C52" s="59"/>
      <c r="G52" s="67"/>
      <c r="H52" s="65"/>
      <c r="I52" s="65"/>
      <c r="J52" s="173">
        <f t="shared" si="14"/>
        <v>0.20220338983050887</v>
      </c>
      <c r="K52" s="174">
        <f t="shared" si="8"/>
        <v>0.97709358016864456</v>
      </c>
      <c r="L52" s="175">
        <f t="shared" si="9"/>
        <v>0.91219544130152108</v>
      </c>
    </row>
    <row r="53" spans="1:12">
      <c r="A53" s="185"/>
      <c r="B53" s="112"/>
      <c r="C53" s="112"/>
      <c r="D53" s="112"/>
      <c r="E53" s="112"/>
      <c r="F53" s="112"/>
      <c r="G53" s="65"/>
      <c r="H53" s="65"/>
      <c r="I53" s="65"/>
      <c r="J53" s="173">
        <f t="shared" si="14"/>
        <v>0.24220338983050888</v>
      </c>
      <c r="K53" s="174">
        <f t="shared" si="8"/>
        <v>0.96795433426393551</v>
      </c>
      <c r="L53" s="175">
        <f t="shared" si="9"/>
        <v>0.90366322021194001</v>
      </c>
    </row>
    <row r="54" spans="1:12">
      <c r="A54" s="98"/>
      <c r="B54" s="59"/>
      <c r="C54" s="59"/>
      <c r="D54" s="59"/>
      <c r="E54" s="59"/>
      <c r="F54" s="59"/>
      <c r="G54" s="59"/>
      <c r="H54" s="59"/>
      <c r="I54" s="59"/>
      <c r="J54" s="173">
        <f t="shared" si="14"/>
        <v>0.28220338983050886</v>
      </c>
      <c r="K54" s="174">
        <f t="shared" si="8"/>
        <v>0.95705763778045161</v>
      </c>
      <c r="L54" s="175">
        <f t="shared" si="9"/>
        <v>0.89349027766147837</v>
      </c>
    </row>
    <row r="55" spans="1:12">
      <c r="A55" s="98"/>
      <c r="B55" s="59"/>
      <c r="C55" s="59"/>
      <c r="D55" s="59"/>
      <c r="E55" s="59"/>
      <c r="F55" s="59"/>
      <c r="G55" s="59"/>
      <c r="H55" s="59"/>
      <c r="I55" s="59"/>
      <c r="J55" s="173">
        <f t="shared" si="14"/>
        <v>0.32220338983050884</v>
      </c>
      <c r="K55" s="174">
        <f t="shared" si="8"/>
        <v>0.9443426554209321</v>
      </c>
      <c r="L55" s="175">
        <f t="shared" si="9"/>
        <v>0.88161981900737385</v>
      </c>
    </row>
    <row r="56" spans="1:12">
      <c r="A56" s="98"/>
      <c r="B56" s="59"/>
      <c r="C56" s="59"/>
      <c r="D56" s="59"/>
      <c r="E56" s="59"/>
      <c r="F56" s="59"/>
      <c r="G56" s="59"/>
      <c r="H56" s="59"/>
      <c r="I56" s="59"/>
      <c r="J56" s="173">
        <f t="shared" si="14"/>
        <v>0.36220338983050882</v>
      </c>
      <c r="K56" s="174">
        <f t="shared" si="8"/>
        <v>0.92973478995948977</v>
      </c>
      <c r="L56" s="175">
        <f t="shared" si="9"/>
        <v>0.86798220173966689</v>
      </c>
    </row>
    <row r="57" spans="1:12">
      <c r="A57" s="98"/>
      <c r="B57" s="59"/>
      <c r="C57" s="59"/>
      <c r="D57" s="59"/>
      <c r="E57" s="59"/>
      <c r="F57" s="59"/>
      <c r="G57" s="59"/>
      <c r="H57" s="59"/>
      <c r="I57" s="59"/>
      <c r="J57" s="173">
        <f t="shared" si="14"/>
        <v>0.4022033898305088</v>
      </c>
      <c r="K57" s="174">
        <f t="shared" si="8"/>
        <v>0.91314320261094639</v>
      </c>
      <c r="L57" s="175">
        <f t="shared" si="9"/>
        <v>0.85249262054654806</v>
      </c>
    </row>
    <row r="58" spans="1:12">
      <c r="A58" s="98"/>
      <c r="B58" s="59"/>
      <c r="C58" s="59"/>
      <c r="D58" s="59"/>
      <c r="E58" s="59"/>
      <c r="F58" s="59"/>
      <c r="G58" s="59"/>
      <c r="H58" s="186"/>
      <c r="I58" s="59"/>
      <c r="J58" s="173">
        <f t="shared" si="14"/>
        <v>0.44220338983050878</v>
      </c>
      <c r="K58" s="174">
        <f t="shared" si="8"/>
        <v>0.89445751005183882</v>
      </c>
      <c r="L58" s="175">
        <f t="shared" si="9"/>
        <v>0.83504802371782083</v>
      </c>
    </row>
    <row r="59" spans="1:12">
      <c r="A59" s="98"/>
      <c r="B59" s="59"/>
      <c r="C59" s="59"/>
      <c r="D59" s="59"/>
      <c r="E59" s="59"/>
      <c r="F59" s="59"/>
      <c r="G59" s="59"/>
      <c r="H59" s="186"/>
      <c r="I59" s="59"/>
      <c r="J59" s="173">
        <f t="shared" si="14"/>
        <v>0.48220338983050876</v>
      </c>
      <c r="K59" s="174">
        <f t="shared" si="8"/>
        <v>0.87354333956690133</v>
      </c>
      <c r="L59" s="175">
        <f t="shared" si="9"/>
        <v>0.81552296351665754</v>
      </c>
    </row>
    <row r="60" spans="1:12">
      <c r="A60" s="98"/>
      <c r="B60" s="59"/>
      <c r="C60" s="59"/>
      <c r="D60" s="59"/>
      <c r="E60" s="59"/>
      <c r="F60" s="59"/>
      <c r="G60" s="59"/>
      <c r="H60" s="186"/>
      <c r="I60" s="59"/>
      <c r="J60" s="173">
        <f t="shared" si="14"/>
        <v>0.52220338983050874</v>
      </c>
      <c r="K60" s="174">
        <f t="shared" si="8"/>
        <v>0.85023625829251359</v>
      </c>
      <c r="L60" s="175">
        <f t="shared" si="9"/>
        <v>0.79376392864010981</v>
      </c>
    </row>
    <row r="61" spans="1:12">
      <c r="A61" s="98"/>
      <c r="B61" s="59"/>
      <c r="C61" s="59"/>
      <c r="D61" s="59"/>
      <c r="E61" s="59"/>
      <c r="F61" s="59"/>
      <c r="G61" s="59"/>
      <c r="H61" s="186"/>
      <c r="I61" s="59"/>
      <c r="J61" s="173">
        <f t="shared" si="14"/>
        <v>0.56220338983050877</v>
      </c>
      <c r="K61" s="174">
        <f t="shared" si="8"/>
        <v>0.82433332076825161</v>
      </c>
      <c r="L61" s="175">
        <f t="shared" si="9"/>
        <v>0.76958145317867888</v>
      </c>
    </row>
    <row r="62" spans="1:12">
      <c r="A62" s="98"/>
      <c r="B62" s="59"/>
      <c r="C62" s="59"/>
      <c r="D62" s="59"/>
      <c r="E62" s="59"/>
      <c r="F62" s="59"/>
      <c r="G62" s="59"/>
      <c r="H62" s="186"/>
      <c r="I62" s="59"/>
      <c r="J62" s="173">
        <f t="shared" si="14"/>
        <v>0.60220338983050881</v>
      </c>
      <c r="K62" s="174">
        <f t="shared" si="8"/>
        <v>0.795581015700081</v>
      </c>
      <c r="L62" s="175">
        <f t="shared" si="9"/>
        <v>0.74273886395035849</v>
      </c>
    </row>
    <row r="63" spans="1:12">
      <c r="A63" s="98"/>
      <c r="B63" s="59"/>
      <c r="C63" s="59"/>
      <c r="D63" s="59"/>
      <c r="E63" s="59"/>
      <c r="F63" s="59"/>
      <c r="G63" s="59"/>
      <c r="H63" s="186"/>
      <c r="I63" s="59"/>
      <c r="J63" s="173">
        <f t="shared" si="14"/>
        <v>0.64220338983050884</v>
      </c>
      <c r="K63" s="174">
        <f t="shared" si="8"/>
        <v>0.76365756812587915</v>
      </c>
      <c r="L63" s="175">
        <f t="shared" si="9"/>
        <v>0.71293575814877419</v>
      </c>
    </row>
    <row r="64" spans="1:12">
      <c r="A64" s="98"/>
      <c r="B64" s="59"/>
      <c r="C64" s="59"/>
      <c r="D64" s="59"/>
      <c r="E64" s="59"/>
      <c r="F64" s="59"/>
      <c r="G64" s="59"/>
      <c r="H64" s="186"/>
      <c r="I64" s="59"/>
      <c r="J64" s="173">
        <f t="shared" si="14"/>
        <v>0.68220338983050888</v>
      </c>
      <c r="K64" s="174">
        <f t="shared" si="8"/>
        <v>0.72814600882617697</v>
      </c>
      <c r="L64" s="175">
        <f t="shared" si="9"/>
        <v>0.67978286147217748</v>
      </c>
    </row>
    <row r="65" spans="1:12">
      <c r="A65" s="187"/>
      <c r="B65" s="186"/>
      <c r="C65" s="186"/>
      <c r="D65" s="186"/>
      <c r="E65" s="186"/>
      <c r="F65" s="186"/>
      <c r="G65" s="59"/>
      <c r="H65" s="186"/>
      <c r="I65" s="186"/>
      <c r="J65" s="173">
        <f t="shared" si="14"/>
        <v>0.72220338983050891</v>
      </c>
      <c r="K65" s="174">
        <f t="shared" si="8"/>
        <v>0.68849134996966388</v>
      </c>
      <c r="L65" s="175">
        <f t="shared" si="9"/>
        <v>0.64276204814431304</v>
      </c>
    </row>
    <row r="66" spans="1:12">
      <c r="A66" s="187"/>
      <c r="B66" s="186"/>
      <c r="C66" s="186"/>
      <c r="D66" s="186"/>
      <c r="E66" s="186"/>
      <c r="F66" s="186"/>
      <c r="G66" s="59"/>
      <c r="H66" s="186"/>
      <c r="I66" s="186"/>
      <c r="J66" s="173">
        <f t="shared" si="14"/>
        <v>0.76220338983050895</v>
      </c>
      <c r="K66" s="174">
        <f t="shared" si="8"/>
        <v>0.64392862010987639</v>
      </c>
      <c r="L66" s="175">
        <f t="shared" si="9"/>
        <v>0.60115915579593293</v>
      </c>
    </row>
    <row r="67" spans="1:12">
      <c r="A67" s="187"/>
      <c r="B67" s="186"/>
      <c r="C67" s="186"/>
      <c r="D67" s="186"/>
      <c r="E67" s="186"/>
      <c r="F67" s="186"/>
      <c r="G67" s="59"/>
      <c r="H67" s="186"/>
      <c r="I67" s="186"/>
      <c r="J67" s="173">
        <f t="shared" si="14"/>
        <v>0.80220338983050898</v>
      </c>
      <c r="K67" s="174">
        <f t="shared" si="8"/>
        <v>0.59335301179834643</v>
      </c>
      <c r="L67" s="175">
        <f t="shared" si="9"/>
        <v>0.55394275781809943</v>
      </c>
    </row>
    <row r="68" spans="1:12">
      <c r="A68" s="187"/>
      <c r="B68" s="186"/>
      <c r="C68" s="186"/>
      <c r="D68" s="186"/>
      <c r="E68" s="186"/>
      <c r="F68" s="186"/>
      <c r="G68" s="59"/>
      <c r="H68" s="186"/>
      <c r="I68" s="186"/>
      <c r="J68" s="173">
        <f t="shared" si="14"/>
        <v>0.84220338983050902</v>
      </c>
      <c r="K68" s="174">
        <f t="shared" si="8"/>
        <v>0.5350621696809893</v>
      </c>
      <c r="L68" s="175">
        <f t="shared" si="9"/>
        <v>0.49952356857329611</v>
      </c>
    </row>
    <row r="69" spans="1:12">
      <c r="A69" s="187"/>
      <c r="B69" s="186"/>
      <c r="C69" s="186"/>
      <c r="D69" s="186"/>
      <c r="E69" s="186"/>
      <c r="F69" s="186"/>
      <c r="G69" s="59"/>
      <c r="H69" s="186"/>
      <c r="I69" s="186"/>
      <c r="J69" s="173">
        <f t="shared" si="14"/>
        <v>0.88220338983050905</v>
      </c>
      <c r="K69" s="174">
        <f t="shared" si="8"/>
        <v>0.46617084232852557</v>
      </c>
      <c r="L69" s="175">
        <f t="shared" si="9"/>
        <v>0.43520797380162479</v>
      </c>
    </row>
    <row r="70" spans="1:12">
      <c r="A70" s="187"/>
      <c r="B70" s="186"/>
      <c r="C70" s="186"/>
      <c r="D70" s="186"/>
      <c r="E70" s="186"/>
      <c r="F70" s="186"/>
      <c r="G70" s="186"/>
      <c r="H70" s="186"/>
      <c r="I70" s="186"/>
      <c r="J70" s="173">
        <f t="shared" si="14"/>
        <v>0.92220338983050909</v>
      </c>
      <c r="K70" s="174">
        <f t="shared" si="8"/>
        <v>0.38097110527026362</v>
      </c>
      <c r="L70" s="175">
        <f t="shared" si="9"/>
        <v>0.35566716694132317</v>
      </c>
    </row>
    <row r="71" spans="1:12">
      <c r="A71" s="188"/>
      <c r="B71" s="57"/>
      <c r="C71" s="57"/>
      <c r="D71" s="57"/>
      <c r="E71" s="57"/>
      <c r="F71" s="57"/>
      <c r="G71" s="57"/>
      <c r="H71" s="57"/>
      <c r="I71" s="57"/>
      <c r="J71" s="173">
        <f t="shared" si="14"/>
        <v>0.96220338983050913</v>
      </c>
      <c r="K71" s="174">
        <f t="shared" si="8"/>
        <v>0.26412631800789094</v>
      </c>
      <c r="L71" s="175">
        <f t="shared" si="9"/>
        <v>0.24658316061494237</v>
      </c>
    </row>
    <row r="72" spans="1:12" ht="15.75" thickBot="1">
      <c r="A72" s="188"/>
      <c r="B72" s="57"/>
      <c r="C72" s="57"/>
      <c r="D72" s="57"/>
      <c r="E72" s="57"/>
      <c r="F72" s="57"/>
      <c r="G72" s="57"/>
      <c r="H72" s="57"/>
      <c r="I72" s="57"/>
      <c r="J72" s="189">
        <f>$C$16</f>
        <v>0.9977966101694915</v>
      </c>
      <c r="K72" s="190">
        <f t="shared" si="8"/>
        <v>0</v>
      </c>
      <c r="L72" s="191">
        <f t="shared" si="9"/>
        <v>0</v>
      </c>
    </row>
    <row r="73" spans="1:12">
      <c r="A73" s="188"/>
      <c r="B73" s="57"/>
      <c r="C73" s="57"/>
      <c r="D73" s="57"/>
      <c r="E73" s="57"/>
      <c r="F73" s="57"/>
      <c r="G73" s="57"/>
      <c r="H73" s="57"/>
      <c r="I73" s="57"/>
      <c r="J73" s="59"/>
    </row>
    <row r="74" spans="1:12">
      <c r="A74" s="188"/>
      <c r="B74" s="57"/>
      <c r="C74" s="57"/>
      <c r="D74" s="57"/>
      <c r="E74" s="57"/>
      <c r="F74" s="57"/>
      <c r="G74" s="57"/>
      <c r="H74" s="57"/>
      <c r="I74" s="57"/>
      <c r="J74" s="59"/>
    </row>
    <row r="75" spans="1:12">
      <c r="A75" s="188"/>
      <c r="B75" s="57"/>
      <c r="C75" s="57"/>
      <c r="D75" s="57"/>
      <c r="E75" s="57"/>
      <c r="F75" s="57"/>
      <c r="G75" s="57"/>
      <c r="H75" s="57"/>
      <c r="I75" s="57"/>
      <c r="J75" s="59"/>
    </row>
    <row r="76" spans="1:12">
      <c r="A76" s="188"/>
      <c r="B76" s="57"/>
      <c r="C76" s="57"/>
      <c r="D76" s="57"/>
      <c r="E76" s="57"/>
      <c r="F76" s="57"/>
      <c r="G76" s="57"/>
      <c r="H76" s="57"/>
      <c r="I76" s="57"/>
      <c r="J76" s="59"/>
    </row>
    <row r="77" spans="1:12">
      <c r="A77" s="188"/>
      <c r="B77" s="57"/>
      <c r="C77" s="57"/>
      <c r="D77" s="57"/>
      <c r="E77" s="57"/>
      <c r="F77" s="57"/>
      <c r="G77" s="57"/>
      <c r="H77" s="57"/>
      <c r="I77" s="57"/>
      <c r="J77" s="59"/>
    </row>
    <row r="78" spans="1:12">
      <c r="A78" s="188"/>
      <c r="B78" s="57"/>
      <c r="C78" s="57"/>
      <c r="D78" s="57"/>
      <c r="E78" s="57"/>
      <c r="F78" s="57"/>
      <c r="G78" s="57"/>
      <c r="H78" s="57"/>
      <c r="I78" s="57"/>
      <c r="J78" s="59"/>
    </row>
    <row r="79" spans="1:12">
      <c r="A79" s="188"/>
      <c r="B79" s="57"/>
      <c r="C79" s="57"/>
      <c r="D79" s="57"/>
      <c r="E79" s="57"/>
      <c r="F79" s="57"/>
      <c r="G79" s="57"/>
      <c r="H79" s="57"/>
      <c r="I79" s="57"/>
      <c r="J79" s="59"/>
    </row>
    <row r="80" spans="1:12">
      <c r="A80" s="188"/>
      <c r="B80" s="57"/>
      <c r="C80" s="57"/>
      <c r="D80" s="57"/>
      <c r="E80" s="57"/>
      <c r="F80" s="57"/>
      <c r="G80" s="57"/>
      <c r="H80" s="57"/>
      <c r="I80" s="57"/>
      <c r="J80" s="59"/>
    </row>
    <row r="81" spans="1:10">
      <c r="A81" s="188"/>
      <c r="B81" s="57"/>
      <c r="C81" s="57"/>
      <c r="D81" s="57"/>
      <c r="E81" s="57"/>
      <c r="F81" s="57"/>
      <c r="G81" s="57"/>
      <c r="H81" s="57"/>
      <c r="I81" s="57"/>
      <c r="J81" s="59"/>
    </row>
    <row r="82" spans="1:10">
      <c r="A82" s="188"/>
      <c r="B82" s="57"/>
      <c r="C82" s="57"/>
      <c r="D82" s="57"/>
      <c r="E82" s="57"/>
      <c r="F82" s="57"/>
      <c r="G82" s="57"/>
      <c r="H82" s="57"/>
      <c r="I82" s="57"/>
      <c r="J82" s="59"/>
    </row>
    <row r="83" spans="1:10">
      <c r="A83" s="188"/>
      <c r="B83" s="57"/>
      <c r="C83" s="57"/>
      <c r="D83" s="57"/>
      <c r="E83" s="57"/>
      <c r="F83" s="57"/>
      <c r="G83" s="57"/>
      <c r="H83" s="57"/>
      <c r="I83" s="57"/>
      <c r="J83" s="59"/>
    </row>
    <row r="84" spans="1:10">
      <c r="A84" s="188"/>
      <c r="B84" s="57"/>
      <c r="C84" s="57"/>
      <c r="D84" s="57"/>
      <c r="E84" s="57"/>
      <c r="F84" s="57"/>
      <c r="G84" s="57"/>
      <c r="H84" s="57"/>
      <c r="I84" s="57"/>
      <c r="J84" s="59"/>
    </row>
    <row r="85" spans="1:10">
      <c r="A85" s="188"/>
      <c r="B85" s="57"/>
      <c r="C85" s="57"/>
      <c r="D85" s="57"/>
      <c r="E85" s="57"/>
      <c r="F85" s="57"/>
      <c r="G85" s="57"/>
      <c r="H85" s="57"/>
      <c r="I85" s="57"/>
      <c r="J85" s="59"/>
    </row>
    <row r="86" spans="1:10">
      <c r="A86" s="188"/>
      <c r="B86" s="57"/>
      <c r="C86" s="57"/>
      <c r="D86" s="57"/>
      <c r="E86" s="57"/>
      <c r="F86" s="57"/>
      <c r="G86" s="57"/>
      <c r="H86" s="57"/>
      <c r="I86" s="57"/>
      <c r="J86" s="59"/>
    </row>
    <row r="87" spans="1:10">
      <c r="A87" s="188"/>
      <c r="B87" s="57"/>
      <c r="C87" s="57"/>
      <c r="D87" s="57"/>
      <c r="E87" s="57"/>
      <c r="F87" s="57"/>
      <c r="G87" s="57"/>
      <c r="H87" s="57"/>
      <c r="I87" s="57"/>
      <c r="J87" s="59"/>
    </row>
    <row r="88" spans="1:10">
      <c r="A88" s="188"/>
      <c r="B88" s="57"/>
      <c r="C88" s="57"/>
      <c r="D88" s="57"/>
      <c r="E88" s="57"/>
      <c r="F88" s="57"/>
      <c r="G88" s="57"/>
      <c r="H88" s="57"/>
      <c r="I88" s="57"/>
      <c r="J88" s="59"/>
    </row>
    <row r="89" spans="1:10">
      <c r="A89" s="188"/>
      <c r="B89" s="57"/>
      <c r="C89" s="57"/>
      <c r="D89" s="57"/>
      <c r="E89" s="57"/>
      <c r="F89" s="57"/>
      <c r="G89" s="57"/>
      <c r="H89" s="57"/>
      <c r="I89" s="57"/>
      <c r="J89" s="59"/>
    </row>
    <row r="90" spans="1:10">
      <c r="A90" s="188"/>
      <c r="B90" s="57"/>
      <c r="C90" s="57"/>
      <c r="D90" s="57"/>
      <c r="E90" s="57"/>
      <c r="F90" s="57"/>
      <c r="G90" s="57"/>
      <c r="H90" s="57"/>
      <c r="I90" s="57"/>
      <c r="J90" s="59"/>
    </row>
    <row r="91" spans="1:10">
      <c r="A91" s="188"/>
      <c r="B91" s="57"/>
      <c r="C91" s="57"/>
      <c r="D91" s="57"/>
      <c r="E91" s="57"/>
      <c r="F91" s="57"/>
      <c r="G91" s="57"/>
      <c r="H91" s="57"/>
      <c r="I91" s="57"/>
      <c r="J91" s="59"/>
    </row>
    <row r="92" spans="1:10">
      <c r="A92" s="188"/>
      <c r="B92" s="57"/>
      <c r="C92" s="57"/>
      <c r="D92" s="57"/>
      <c r="E92" s="57"/>
      <c r="F92" s="57"/>
      <c r="G92" s="57"/>
      <c r="H92" s="57"/>
      <c r="I92" s="57"/>
      <c r="J92" s="59"/>
    </row>
    <row r="93" spans="1:10">
      <c r="A93" s="188"/>
      <c r="B93" s="57"/>
      <c r="C93" s="57"/>
      <c r="D93" s="57"/>
      <c r="E93" s="57"/>
      <c r="F93" s="57"/>
      <c r="G93" s="57"/>
      <c r="H93" s="57"/>
      <c r="I93" s="57"/>
      <c r="J93" s="59"/>
    </row>
    <row r="94" spans="1:10">
      <c r="A94" s="188"/>
      <c r="B94" s="57"/>
      <c r="C94" s="57"/>
      <c r="D94" s="57"/>
      <c r="E94" s="57"/>
      <c r="F94" s="57"/>
      <c r="G94" s="57"/>
      <c r="H94" s="57"/>
      <c r="I94" s="57"/>
      <c r="J94" s="59"/>
    </row>
    <row r="95" spans="1:10">
      <c r="A95" s="57"/>
      <c r="B95" s="57"/>
      <c r="C95" s="57"/>
      <c r="D95" s="57"/>
      <c r="E95" s="57"/>
      <c r="F95" s="57"/>
      <c r="G95" s="57"/>
      <c r="H95" s="57"/>
      <c r="I95" s="57"/>
      <c r="J95" s="59"/>
    </row>
    <row r="96" spans="1:10">
      <c r="A96" s="57"/>
      <c r="B96" s="57"/>
      <c r="C96" s="57"/>
      <c r="D96" s="57"/>
      <c r="E96" s="57"/>
      <c r="F96" s="57"/>
      <c r="G96" s="57"/>
      <c r="H96" s="57"/>
      <c r="I96" s="57"/>
      <c r="J96" s="59"/>
    </row>
    <row r="97" spans="3:10">
      <c r="I97" s="57"/>
      <c r="J97" s="59"/>
    </row>
    <row r="98" spans="3:10">
      <c r="J98" s="59"/>
    </row>
    <row r="99" spans="3:10">
      <c r="J99" s="59"/>
    </row>
    <row r="100" spans="3:10">
      <c r="C100" s="59"/>
      <c r="D100" s="57"/>
      <c r="J100" s="57"/>
    </row>
    <row r="101" spans="3:10">
      <c r="C101" s="59"/>
      <c r="D101" s="57"/>
      <c r="J101" s="57"/>
    </row>
    <row r="102" spans="3:10">
      <c r="C102" s="59"/>
      <c r="D102" s="57"/>
      <c r="J102" s="57"/>
    </row>
    <row r="103" spans="3:10">
      <c r="C103" s="59"/>
      <c r="D103" s="57"/>
      <c r="J103" s="57"/>
    </row>
    <row r="104" spans="3:10">
      <c r="C104" s="59"/>
      <c r="D104" s="57"/>
      <c r="J104" s="57"/>
    </row>
    <row r="105" spans="3:10">
      <c r="C105" s="59"/>
      <c r="D105" s="57"/>
      <c r="J105" s="57"/>
    </row>
    <row r="106" spans="3:10">
      <c r="C106" s="59"/>
      <c r="D106" s="57"/>
      <c r="J106" s="57"/>
    </row>
    <row r="107" spans="3:10">
      <c r="C107" s="59"/>
      <c r="D107" s="57"/>
      <c r="J107" s="57"/>
    </row>
    <row r="108" spans="3:10">
      <c r="C108" s="59"/>
      <c r="D108" s="57"/>
      <c r="J108" s="57"/>
    </row>
    <row r="109" spans="3:10">
      <c r="C109" s="59"/>
      <c r="D109" s="57"/>
      <c r="J109" s="57"/>
    </row>
    <row r="110" spans="3:10">
      <c r="C110" s="59"/>
      <c r="D110" s="57"/>
      <c r="J110" s="57"/>
    </row>
  </sheetData>
  <mergeCells count="6">
    <mergeCell ref="G12:I12"/>
    <mergeCell ref="A1:E1"/>
    <mergeCell ref="G5:I5"/>
    <mergeCell ref="G6:I6"/>
    <mergeCell ref="G9:I9"/>
    <mergeCell ref="G10:I10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Venushelligkeit</vt:lpstr>
      <vt:lpstr>Venusbahn</vt:lpstr>
      <vt:lpstr>Lichtgestalten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</dc:creator>
  <cp:lastModifiedBy>Schultz</cp:lastModifiedBy>
  <dcterms:created xsi:type="dcterms:W3CDTF">2008-01-12T17:58:49Z</dcterms:created>
  <dcterms:modified xsi:type="dcterms:W3CDTF">2010-01-16T16:01:52Z</dcterms:modified>
</cp:coreProperties>
</file>