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45" windowWidth="15180" windowHeight="9345"/>
  </bookViews>
  <sheets>
    <sheet name="Tabelle1" sheetId="2" r:id="rId1"/>
    <sheet name="Tabelle2" sheetId="3" r:id="rId2"/>
    <sheet name="Tabelle3" sheetId="1" r:id="rId3"/>
  </sheets>
  <calcPr calcId="125725"/>
</workbook>
</file>

<file path=xl/calcChain.xml><?xml version="1.0" encoding="utf-8"?>
<calcChain xmlns="http://schemas.openxmlformats.org/spreadsheetml/2006/main">
  <c r="D5" i="2"/>
  <c r="F5"/>
  <c r="G5"/>
  <c r="A6"/>
  <c r="B6"/>
  <c r="D6"/>
  <c r="F6"/>
  <c r="G6"/>
  <c r="H6"/>
  <c r="I6" s="1"/>
  <c r="A7"/>
  <c r="B7"/>
  <c r="D7"/>
  <c r="F7"/>
  <c r="G7"/>
  <c r="H7"/>
  <c r="I7" s="1"/>
  <c r="A8"/>
  <c r="B8"/>
  <c r="D8"/>
  <c r="F8"/>
  <c r="G8"/>
  <c r="H8"/>
  <c r="I8" s="1"/>
  <c r="A9"/>
  <c r="B9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D9"/>
  <c r="F9"/>
  <c r="G9"/>
  <c r="H9"/>
  <c r="I9" s="1"/>
  <c r="L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D10"/>
  <c r="F10" s="1"/>
  <c r="G10"/>
  <c r="L10"/>
  <c r="J5" s="1"/>
  <c r="D11"/>
  <c r="F11"/>
  <c r="G11"/>
  <c r="H11"/>
  <c r="I11" s="1"/>
  <c r="J11"/>
  <c r="D12"/>
  <c r="F12"/>
  <c r="G12"/>
  <c r="H12"/>
  <c r="I12" s="1"/>
  <c r="J12"/>
  <c r="D13"/>
  <c r="F13"/>
  <c r="G13"/>
  <c r="H13"/>
  <c r="I13" s="1"/>
  <c r="J13"/>
  <c r="D14"/>
  <c r="F14"/>
  <c r="G14"/>
  <c r="H14"/>
  <c r="I14" s="1"/>
  <c r="J14"/>
  <c r="D15"/>
  <c r="F15"/>
  <c r="G15"/>
  <c r="H15"/>
  <c r="I15" s="1"/>
  <c r="J15"/>
  <c r="D16"/>
  <c r="F16"/>
  <c r="G16"/>
  <c r="H16"/>
  <c r="I16" s="1"/>
  <c r="J16"/>
  <c r="D17"/>
  <c r="F17"/>
  <c r="G17"/>
  <c r="H17"/>
  <c r="I17" s="1"/>
  <c r="J17"/>
  <c r="D18"/>
  <c r="F18"/>
  <c r="G18"/>
  <c r="H18"/>
  <c r="I18" s="1"/>
  <c r="J18"/>
  <c r="D19"/>
  <c r="F19"/>
  <c r="G19"/>
  <c r="H19"/>
  <c r="I19" s="1"/>
  <c r="J19"/>
  <c r="D20"/>
  <c r="F20"/>
  <c r="G20"/>
  <c r="H20"/>
  <c r="I20" s="1"/>
  <c r="J20"/>
  <c r="D21"/>
  <c r="F21"/>
  <c r="G21"/>
  <c r="H21"/>
  <c r="I21" s="1"/>
  <c r="J21"/>
  <c r="D22"/>
  <c r="F22"/>
  <c r="G22"/>
  <c r="H22"/>
  <c r="I22" s="1"/>
  <c r="J22"/>
  <c r="D23"/>
  <c r="F23"/>
  <c r="G23"/>
  <c r="H23"/>
  <c r="I23" s="1"/>
  <c r="J23"/>
  <c r="D24"/>
  <c r="F24"/>
  <c r="G24"/>
  <c r="H24"/>
  <c r="I24" s="1"/>
  <c r="J24"/>
  <c r="D25"/>
  <c r="F25"/>
  <c r="G25"/>
  <c r="H25"/>
  <c r="I25" s="1"/>
  <c r="J25"/>
  <c r="D26"/>
  <c r="F26"/>
  <c r="G26"/>
  <c r="H26"/>
  <c r="I26" s="1"/>
  <c r="J26"/>
  <c r="D27"/>
  <c r="F27"/>
  <c r="G27"/>
  <c r="H27"/>
  <c r="I27" s="1"/>
  <c r="J27"/>
  <c r="D28"/>
  <c r="F28"/>
  <c r="G28"/>
  <c r="H28"/>
  <c r="I28" s="1"/>
  <c r="J28"/>
  <c r="D29"/>
  <c r="F29"/>
  <c r="G29"/>
  <c r="H29"/>
  <c r="I29" s="1"/>
  <c r="J29"/>
  <c r="D30"/>
  <c r="F30"/>
  <c r="G30"/>
  <c r="H30"/>
  <c r="I30" s="1"/>
  <c r="J30"/>
  <c r="D31"/>
  <c r="F31"/>
  <c r="G31"/>
  <c r="H31"/>
  <c r="I31" s="1"/>
  <c r="J31"/>
  <c r="D32"/>
  <c r="F32"/>
  <c r="G32"/>
  <c r="H32"/>
  <c r="I32" s="1"/>
  <c r="J32"/>
  <c r="D33"/>
  <c r="F33"/>
  <c r="G33"/>
  <c r="H33"/>
  <c r="I33" s="1"/>
  <c r="J33"/>
  <c r="D34"/>
  <c r="F34"/>
  <c r="G34"/>
  <c r="H34"/>
  <c r="I34" s="1"/>
  <c r="J34"/>
  <c r="D35"/>
  <c r="F35"/>
  <c r="G35"/>
  <c r="H35"/>
  <c r="I35" s="1"/>
  <c r="J35"/>
  <c r="D36"/>
  <c r="F36"/>
  <c r="G36"/>
  <c r="H36"/>
  <c r="I36" s="1"/>
  <c r="J36"/>
  <c r="D37"/>
  <c r="F37"/>
  <c r="G37"/>
  <c r="H37"/>
  <c r="I37" s="1"/>
  <c r="J37"/>
  <c r="D38"/>
  <c r="F38"/>
  <c r="G38"/>
  <c r="H38"/>
  <c r="I38" s="1"/>
  <c r="J38"/>
  <c r="D39"/>
  <c r="F39"/>
  <c r="G39"/>
  <c r="H39"/>
  <c r="I39" s="1"/>
  <c r="J39"/>
  <c r="D40"/>
  <c r="F40"/>
  <c r="G40"/>
  <c r="H40"/>
  <c r="I40" s="1"/>
  <c r="J40"/>
  <c r="D41"/>
  <c r="F41"/>
  <c r="G41"/>
  <c r="H41"/>
  <c r="I41" s="1"/>
  <c r="J41"/>
  <c r="C6" i="3"/>
  <c r="D6"/>
  <c r="C7"/>
  <c r="D7"/>
  <c r="B4" i="1"/>
  <c r="C4"/>
  <c r="D4"/>
  <c r="F4"/>
  <c r="G4"/>
  <c r="H4"/>
  <c r="B5"/>
  <c r="C5"/>
  <c r="D5"/>
  <c r="F5"/>
  <c r="G5"/>
  <c r="H5"/>
  <c r="C6"/>
  <c r="D6"/>
  <c r="F6"/>
  <c r="G6"/>
  <c r="H6"/>
  <c r="C7"/>
  <c r="D7"/>
  <c r="F7"/>
  <c r="G7"/>
  <c r="H7"/>
  <c r="C8"/>
  <c r="D8"/>
  <c r="F8"/>
  <c r="G8"/>
  <c r="H8"/>
  <c r="B9"/>
  <c r="C9" s="1"/>
  <c r="G9"/>
  <c r="B10"/>
  <c r="C10" s="1"/>
  <c r="D10"/>
  <c r="G10"/>
  <c r="B11"/>
  <c r="C11" s="1"/>
  <c r="D11"/>
  <c r="G11"/>
  <c r="D9" l="1"/>
  <c r="H11"/>
  <c r="F11"/>
  <c r="H10"/>
  <c r="F10"/>
  <c r="H9"/>
  <c r="F9"/>
  <c r="J10" i="2"/>
  <c r="H10"/>
  <c r="I10" s="1"/>
  <c r="J9"/>
  <c r="J8"/>
  <c r="J7"/>
  <c r="J6"/>
</calcChain>
</file>

<file path=xl/sharedStrings.xml><?xml version="1.0" encoding="utf-8"?>
<sst xmlns="http://schemas.openxmlformats.org/spreadsheetml/2006/main" count="59" uniqueCount="53">
  <si>
    <t>(AE)</t>
  </si>
  <si>
    <t>Datum</t>
  </si>
  <si>
    <t>Tages-</t>
  </si>
  <si>
    <t>nummer</t>
  </si>
  <si>
    <t>(°)</t>
  </si>
  <si>
    <t>x</t>
  </si>
  <si>
    <t>y</t>
  </si>
  <si>
    <t>Sonne:</t>
  </si>
  <si>
    <t xml:space="preserve">r </t>
  </si>
  <si>
    <t>gleichung (AE)</t>
  </si>
  <si>
    <t>°  (Erde im Perihel)</t>
  </si>
  <si>
    <t>AE (4.01.08)</t>
  </si>
  <si>
    <t>AE (6.07.08)</t>
  </si>
  <si>
    <t>AE</t>
  </si>
  <si>
    <r>
      <t>Ekliptikale Länge der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Erde am 4.01. :</t>
    </r>
    <r>
      <rPr>
        <sz val="10"/>
        <rFont val="Arial"/>
      </rPr>
      <t xml:space="preserve">  </t>
    </r>
    <r>
      <rPr>
        <i/>
        <sz val="11"/>
        <rFont val="Times New Roman TUR"/>
        <family val="1"/>
        <charset val="162"/>
      </rPr>
      <t>l</t>
    </r>
    <r>
      <rPr>
        <sz val="11"/>
        <rFont val="Arial"/>
      </rPr>
      <t xml:space="preserve"> </t>
    </r>
    <r>
      <rPr>
        <sz val="10"/>
        <rFont val="Arial"/>
      </rPr>
      <t xml:space="preserve">=  </t>
    </r>
    <r>
      <rPr>
        <vertAlign val="subscript"/>
        <sz val="9"/>
        <rFont val="Arial"/>
        <family val="2"/>
      </rPr>
      <t/>
    </r>
  </si>
  <si>
    <r>
      <t>l</t>
    </r>
    <r>
      <rPr>
        <vertAlign val="subscript"/>
        <sz val="11"/>
        <rFont val="Arial"/>
        <family val="2"/>
      </rPr>
      <t>Sonne</t>
    </r>
  </si>
  <si>
    <r>
      <t>l</t>
    </r>
    <r>
      <rPr>
        <vertAlign val="subscript"/>
        <sz val="11"/>
        <rFont val="Times New Roman"/>
        <family val="1"/>
      </rPr>
      <t>Erde</t>
    </r>
    <r>
      <rPr>
        <i/>
        <sz val="11"/>
        <rFont val="Times New Roman"/>
        <family val="1"/>
      </rPr>
      <t xml:space="preserve"> </t>
    </r>
  </si>
  <si>
    <r>
      <t>D</t>
    </r>
    <r>
      <rPr>
        <i/>
        <sz val="11"/>
        <rFont val="Times New Roman"/>
        <family val="1"/>
      </rPr>
      <t xml:space="preserve">l </t>
    </r>
  </si>
  <si>
    <r>
      <t xml:space="preserve">r </t>
    </r>
    <r>
      <rPr>
        <sz val="9"/>
        <rFont val="Times New Roman"/>
        <family val="1"/>
      </rPr>
      <t>nach Ellipsen-</t>
    </r>
  </si>
  <si>
    <r>
      <t>r</t>
    </r>
    <r>
      <rPr>
        <vertAlign val="subscript"/>
        <sz val="11"/>
        <rFont val="Times New Roman"/>
        <family val="1"/>
      </rPr>
      <t>max</t>
    </r>
    <r>
      <rPr>
        <sz val="11"/>
        <rFont val="Times New Roman"/>
        <family val="1"/>
      </rPr>
      <t xml:space="preserve"> = </t>
    </r>
  </si>
  <si>
    <r>
      <t>r</t>
    </r>
    <r>
      <rPr>
        <vertAlign val="subscript"/>
        <sz val="11"/>
        <rFont val="Times New Roman"/>
        <family val="1"/>
      </rPr>
      <t>min</t>
    </r>
    <r>
      <rPr>
        <sz val="11"/>
        <rFont val="Times New Roman"/>
        <family val="1"/>
      </rPr>
      <t xml:space="preserve"> = </t>
    </r>
  </si>
  <si>
    <r>
      <t>e</t>
    </r>
    <r>
      <rPr>
        <sz val="11"/>
        <rFont val="Times New Roman"/>
        <family val="1"/>
      </rPr>
      <t xml:space="preserve"> =</t>
    </r>
  </si>
  <si>
    <r>
      <t>a</t>
    </r>
    <r>
      <rPr>
        <sz val="11"/>
        <rFont val="Times New Roman"/>
        <family val="1"/>
      </rPr>
      <t xml:space="preserve"> =</t>
    </r>
  </si>
  <si>
    <t>-</t>
  </si>
  <si>
    <t xml:space="preserve"> im Sommerhalbjahr</t>
  </si>
  <si>
    <t xml:space="preserve"> im Winterhalbjahr</t>
  </si>
  <si>
    <t>Anzahl der Tage</t>
  </si>
  <si>
    <r>
      <t>l</t>
    </r>
    <r>
      <rPr>
        <vertAlign val="subscript"/>
        <sz val="11"/>
        <rFont val="Arial"/>
        <family val="2"/>
      </rPr>
      <t xml:space="preserve">Sonne </t>
    </r>
    <r>
      <rPr>
        <sz val="11"/>
        <rFont val="Arial"/>
        <family val="2"/>
      </rPr>
      <t>(°)</t>
    </r>
  </si>
  <si>
    <r>
      <t>Tabelle 2</t>
    </r>
    <r>
      <rPr>
        <b/>
        <sz val="12"/>
        <rFont val="Arial"/>
        <family val="2"/>
      </rPr>
      <t xml:space="preserve">   </t>
    </r>
    <r>
      <rPr>
        <b/>
        <sz val="10"/>
        <rFont val="Arial"/>
        <family val="2"/>
      </rPr>
      <t>Anzahl der Tage im Sommer- und im Winterhalbjahr</t>
    </r>
  </si>
  <si>
    <t>Überstrichener Winkel (°)</t>
  </si>
  <si>
    <t>im Bogenmaß)</t>
  </si>
  <si>
    <r>
      <t>r</t>
    </r>
    <r>
      <rPr>
        <vertAlign val="superscript"/>
        <sz val="11"/>
        <rFont val="Times New Roman"/>
        <family val="1"/>
      </rPr>
      <t>2</t>
    </r>
    <r>
      <rPr>
        <i/>
        <sz val="11"/>
        <rFont val="Times New Roman"/>
        <family val="1"/>
      </rPr>
      <t>*</t>
    </r>
    <r>
      <rPr>
        <sz val="11"/>
        <rFont val="Symbol"/>
        <family val="1"/>
        <charset val="2"/>
      </rPr>
      <t>D</t>
    </r>
    <r>
      <rPr>
        <i/>
        <sz val="11"/>
        <rFont val="Times New Roman"/>
        <family val="1"/>
      </rPr>
      <t xml:space="preserve">l </t>
    </r>
    <r>
      <rPr>
        <sz val="9"/>
        <rFont val="Times New Roman"/>
        <family val="1"/>
      </rPr>
      <t>(</t>
    </r>
    <r>
      <rPr>
        <sz val="9"/>
        <rFont val="Symbol"/>
        <family val="1"/>
        <charset val="2"/>
      </rPr>
      <t>D</t>
    </r>
    <r>
      <rPr>
        <i/>
        <sz val="9"/>
        <rFont val="Times New Roman"/>
        <family val="1"/>
      </rPr>
      <t>l</t>
    </r>
  </si>
  <si>
    <r>
      <t xml:space="preserve">   </t>
    </r>
    <r>
      <rPr>
        <b/>
        <u/>
        <sz val="12"/>
        <rFont val="Arial"/>
        <family val="2"/>
      </rPr>
      <t>Tabelle 1</t>
    </r>
    <r>
      <rPr>
        <b/>
        <sz val="12"/>
        <rFont val="Arial"/>
        <family val="2"/>
      </rPr>
      <t xml:space="preserve">        Erdbahn 2008</t>
    </r>
  </si>
  <si>
    <t>Merkur</t>
  </si>
  <si>
    <t>Venus</t>
  </si>
  <si>
    <t>Erde</t>
  </si>
  <si>
    <t>Jupiter</t>
  </si>
  <si>
    <t>Saturn</t>
  </si>
  <si>
    <t>Uranus</t>
  </si>
  <si>
    <t>Neptun</t>
  </si>
  <si>
    <t>Planet</t>
  </si>
  <si>
    <t>Mars</t>
  </si>
  <si>
    <r>
      <t>a</t>
    </r>
    <r>
      <rPr>
        <sz val="10"/>
        <rFont val="Arial"/>
      </rPr>
      <t xml:space="preserve"> in AE</t>
    </r>
  </si>
  <si>
    <t>Tabelle 3</t>
  </si>
  <si>
    <t>Drittes Kepler'sches Gesetz</t>
  </si>
  <si>
    <r>
      <t>a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in AE</t>
    </r>
    <r>
      <rPr>
        <vertAlign val="superscript"/>
        <sz val="10"/>
        <rFont val="Arial"/>
        <family val="2"/>
      </rPr>
      <t>2</t>
    </r>
  </si>
  <si>
    <r>
      <t>a</t>
    </r>
    <r>
      <rPr>
        <vertAlign val="superscript"/>
        <sz val="10"/>
        <rFont val="Arial"/>
        <family val="2"/>
      </rPr>
      <t>1,5</t>
    </r>
    <r>
      <rPr>
        <sz val="10"/>
        <rFont val="Arial"/>
      </rPr>
      <t xml:space="preserve"> in AE</t>
    </r>
    <r>
      <rPr>
        <vertAlign val="superscript"/>
        <sz val="10"/>
        <rFont val="Arial"/>
        <family val="2"/>
      </rPr>
      <t>1,5</t>
    </r>
  </si>
  <si>
    <r>
      <t>P</t>
    </r>
    <r>
      <rPr>
        <i/>
        <vertAlign val="subscript"/>
        <sz val="10"/>
        <rFont val="Arial"/>
        <family val="2"/>
      </rPr>
      <t>sid</t>
    </r>
    <r>
      <rPr>
        <sz val="10"/>
        <rFont val="Arial"/>
      </rPr>
      <t xml:space="preserve"> in Jahren</t>
    </r>
  </si>
  <si>
    <r>
      <t>log(</t>
    </r>
    <r>
      <rPr>
        <i/>
        <sz val="9"/>
        <rFont val="Arial"/>
        <family val="2"/>
      </rPr>
      <t>a</t>
    </r>
    <r>
      <rPr>
        <sz val="9"/>
        <rFont val="Arial"/>
        <family val="2"/>
      </rPr>
      <t>/AE)</t>
    </r>
  </si>
  <si>
    <r>
      <t>log(</t>
    </r>
    <r>
      <rPr>
        <i/>
        <sz val="9"/>
        <rFont val="Arial"/>
        <family val="2"/>
      </rPr>
      <t>P</t>
    </r>
    <r>
      <rPr>
        <i/>
        <vertAlign val="subscript"/>
        <sz val="9"/>
        <rFont val="Arial"/>
        <family val="2"/>
      </rPr>
      <t>sid</t>
    </r>
    <r>
      <rPr>
        <sz val="9"/>
        <rFont val="Arial"/>
        <family val="2"/>
      </rPr>
      <t>/Jahre)</t>
    </r>
  </si>
  <si>
    <r>
      <t>P</t>
    </r>
    <r>
      <rPr>
        <i/>
        <vertAlign val="subscript"/>
        <sz val="9"/>
        <rFont val="Arial"/>
        <family val="2"/>
      </rPr>
      <t>sid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/</t>
    </r>
    <r>
      <rPr>
        <i/>
        <sz val="9"/>
        <rFont val="Arial"/>
        <family val="2"/>
      </rPr>
      <t>a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(Jahre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/AE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)</t>
    </r>
  </si>
  <si>
    <t>Perihel:</t>
  </si>
  <si>
    <t>Aphel: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</si>
</sst>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"/>
    <numFmt numFmtId="166" formatCode="d/m/yy"/>
    <numFmt numFmtId="167" formatCode="0.00000"/>
    <numFmt numFmtId="168" formatCode="0.0000"/>
    <numFmt numFmtId="179" formatCode="0.000E+00"/>
  </numFmts>
  <fonts count="30">
    <font>
      <sz val="10"/>
      <name val="Arial"/>
    </font>
    <font>
      <sz val="10"/>
      <name val="Arial"/>
    </font>
    <font>
      <sz val="8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1"/>
      <name val="Times New Roman TUR"/>
      <family val="1"/>
      <charset val="162"/>
    </font>
    <font>
      <sz val="11"/>
      <name val="Arial"/>
    </font>
    <font>
      <vertAlign val="subscript"/>
      <sz val="9"/>
      <name val="Arial"/>
      <family val="2"/>
    </font>
    <font>
      <sz val="9"/>
      <name val="Arial"/>
    </font>
    <font>
      <sz val="11"/>
      <name val="Symbol"/>
      <family val="1"/>
      <charset val="2"/>
    </font>
    <font>
      <vertAlign val="subscript"/>
      <sz val="11"/>
      <name val="Arial"/>
      <family val="2"/>
    </font>
    <font>
      <i/>
      <sz val="11"/>
      <name val="Times New Roman"/>
      <family val="1"/>
    </font>
    <font>
      <vertAlign val="subscript"/>
      <sz val="11"/>
      <name val="Times New Roman"/>
      <family val="1"/>
    </font>
    <font>
      <i/>
      <sz val="11"/>
      <name val="Symbol"/>
      <family val="1"/>
      <charset val="2"/>
    </font>
    <font>
      <vertAlign val="superscript"/>
      <sz val="11"/>
      <name val="Times New Roman"/>
      <family val="1"/>
    </font>
    <font>
      <i/>
      <sz val="9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11"/>
      <name val="Arial"/>
      <family val="2"/>
    </font>
    <font>
      <sz val="9"/>
      <name val="Symbol"/>
      <family val="1"/>
      <charset val="2"/>
    </font>
    <font>
      <vertAlign val="superscript"/>
      <sz val="10"/>
      <name val="Arial"/>
      <family val="2"/>
    </font>
    <font>
      <i/>
      <vertAlign val="subscript"/>
      <sz val="10"/>
      <name val="Arial"/>
      <family val="2"/>
    </font>
    <font>
      <i/>
      <sz val="9"/>
      <name val="Arial"/>
      <family val="2"/>
    </font>
    <font>
      <i/>
      <vertAlign val="subscript"/>
      <sz val="9"/>
      <name val="Arial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6" fillId="0" borderId="0" xfId="0" applyFont="1" applyAlignment="1"/>
    <xf numFmtId="0" fontId="0" fillId="0" borderId="0" xfId="0" applyAlignment="1"/>
    <xf numFmtId="165" fontId="12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15" fillId="0" borderId="11" xfId="0" applyFont="1" applyBorder="1" applyAlignment="1">
      <alignment horizontal="right"/>
    </xf>
    <xf numFmtId="0" fontId="15" fillId="0" borderId="12" xfId="0" applyFont="1" applyBorder="1" applyAlignment="1">
      <alignment horizontal="right"/>
    </xf>
    <xf numFmtId="0" fontId="0" fillId="0" borderId="0" xfId="0" applyBorder="1" applyAlignment="1">
      <alignment horizontal="center"/>
    </xf>
    <xf numFmtId="168" fontId="0" fillId="0" borderId="0" xfId="0" applyNumberFormat="1" applyBorder="1" applyAlignment="1">
      <alignment horizontal="center"/>
    </xf>
    <xf numFmtId="0" fontId="15" fillId="0" borderId="13" xfId="0" applyFon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167" fontId="0" fillId="0" borderId="0" xfId="0" applyNumberFormat="1" applyBorder="1" applyAlignment="1">
      <alignment horizontal="center"/>
    </xf>
    <xf numFmtId="0" fontId="0" fillId="0" borderId="0" xfId="0" applyBorder="1" applyAlignment="1"/>
    <xf numFmtId="0" fontId="15" fillId="0" borderId="0" xfId="0" applyFont="1" applyBorder="1" applyAlignment="1">
      <alignment horizontal="right"/>
    </xf>
    <xf numFmtId="166" fontId="0" fillId="0" borderId="0" xfId="0" applyNumberFormat="1" applyBorder="1" applyAlignment="1">
      <alignment horizontal="center"/>
    </xf>
    <xf numFmtId="0" fontId="0" fillId="0" borderId="14" xfId="0" applyBorder="1"/>
    <xf numFmtId="2" fontId="0" fillId="0" borderId="15" xfId="0" applyNumberFormat="1" applyBorder="1" applyAlignment="1">
      <alignment horizontal="center"/>
    </xf>
    <xf numFmtId="0" fontId="0" fillId="0" borderId="16" xfId="0" applyBorder="1"/>
    <xf numFmtId="0" fontId="0" fillId="2" borderId="0" xfId="0" applyFill="1" applyAlignment="1">
      <alignment horizontal="center"/>
    </xf>
    <xf numFmtId="164" fontId="0" fillId="0" borderId="0" xfId="0" applyNumberFormat="1"/>
    <xf numFmtId="0" fontId="0" fillId="2" borderId="0" xfId="0" applyFill="1"/>
    <xf numFmtId="0" fontId="0" fillId="0" borderId="17" xfId="0" applyBorder="1"/>
    <xf numFmtId="2" fontId="0" fillId="0" borderId="18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0" xfId="0" applyFont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2" fontId="0" fillId="0" borderId="9" xfId="0" applyNumberFormat="1" applyBorder="1" applyAlignment="1">
      <alignment horizontal="center" vertical="center"/>
    </xf>
    <xf numFmtId="0" fontId="0" fillId="3" borderId="10" xfId="0" applyNumberFormat="1" applyFill="1" applyBorder="1" applyAlignment="1">
      <alignment horizontal="right" vertical="center"/>
    </xf>
    <xf numFmtId="166" fontId="0" fillId="0" borderId="9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6" fontId="0" fillId="0" borderId="8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8" xfId="0" quotePrefix="1" applyNumberFormat="1" applyBorder="1" applyAlignment="1">
      <alignment horizontal="center" vertical="center"/>
    </xf>
    <xf numFmtId="0" fontId="6" fillId="0" borderId="0" xfId="0" applyFont="1" applyBorder="1" applyAlignment="1"/>
    <xf numFmtId="0" fontId="0" fillId="2" borderId="0" xfId="0" applyFill="1" applyBorder="1"/>
    <xf numFmtId="0" fontId="13" fillId="0" borderId="1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/>
    <xf numFmtId="0" fontId="5" fillId="0" borderId="24" xfId="0" applyFont="1" applyBorder="1"/>
    <xf numFmtId="167" fontId="5" fillId="0" borderId="0" xfId="0" applyNumberFormat="1" applyFont="1" applyBorder="1" applyAlignment="1">
      <alignment horizontal="center"/>
    </xf>
    <xf numFmtId="0" fontId="5" fillId="0" borderId="7" xfId="0" applyFont="1" applyBorder="1" applyAlignment="1"/>
    <xf numFmtId="0" fontId="5" fillId="0" borderId="0" xfId="0" applyFont="1" applyBorder="1" applyAlignment="1"/>
    <xf numFmtId="0" fontId="5" fillId="0" borderId="23" xfId="0" applyFont="1" applyBorder="1"/>
    <xf numFmtId="0" fontId="15" fillId="3" borderId="2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7" fontId="0" fillId="3" borderId="8" xfId="0" applyNumberFormat="1" applyFill="1" applyBorder="1" applyAlignment="1">
      <alignment horizontal="center"/>
    </xf>
    <xf numFmtId="167" fontId="0" fillId="3" borderId="9" xfId="0" applyNumberFormat="1" applyFill="1" applyBorder="1" applyAlignment="1">
      <alignment horizontal="center"/>
    </xf>
    <xf numFmtId="0" fontId="19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168" fontId="0" fillId="3" borderId="2" xfId="0" applyNumberFormat="1" applyFill="1" applyBorder="1" applyAlignment="1">
      <alignment horizontal="center"/>
    </xf>
    <xf numFmtId="168" fontId="0" fillId="3" borderId="9" xfId="0" applyNumberFormat="1" applyFill="1" applyBorder="1" applyAlignment="1">
      <alignment horizontal="center"/>
    </xf>
    <xf numFmtId="168" fontId="0" fillId="3" borderId="1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/>
    </xf>
    <xf numFmtId="179" fontId="5" fillId="0" borderId="0" xfId="0" applyNumberFormat="1" applyFont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27" fillId="0" borderId="27" xfId="0" applyFont="1" applyFill="1" applyBorder="1" applyAlignment="1">
      <alignment horizontal="center" vertical="center"/>
    </xf>
    <xf numFmtId="2" fontId="12" fillId="0" borderId="0" xfId="0" applyNumberFormat="1" applyFont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0" fillId="0" borderId="23" xfId="0" applyBorder="1" applyAlignment="1"/>
    <xf numFmtId="0" fontId="5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Alignment="1"/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0" borderId="0" xfId="0" applyFont="1" applyAlignment="1"/>
    <xf numFmtId="0" fontId="7" fillId="0" borderId="0" xfId="0" applyFont="1" applyAlignment="1"/>
    <xf numFmtId="2" fontId="0" fillId="3" borderId="28" xfId="0" applyNumberFormat="1" applyFill="1" applyBorder="1" applyAlignment="1">
      <alignment horizontal="left" vertical="center"/>
    </xf>
    <xf numFmtId="2" fontId="0" fillId="3" borderId="29" xfId="0" applyNumberForma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justify"/>
    </xf>
    <xf numFmtId="0" fontId="0" fillId="0" borderId="6" xfId="0" applyBorder="1" applyAlignment="1">
      <alignment horizontal="center" vertical="justify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0" xfId="0" quotePrefix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 applyBorder="1" applyAlignme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1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Graph 1b</a:t>
            </a:r>
            <a:r>
              <a:rPr lang="de-D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Abstand Sonne-Erde 2008</a:t>
            </a:r>
          </a:p>
        </c:rich>
      </c:tx>
      <c:layout>
        <c:manualLayout>
          <c:xMode val="edge"/>
          <c:yMode val="edge"/>
          <c:x val="0.12849179536350405"/>
          <c:y val="3.57143895158735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055879637143797"/>
          <c:y val="0.15178615544246257"/>
          <c:w val="0.84636986945960291"/>
          <c:h val="0.7500021798333445"/>
        </c:manualLayout>
      </c:layout>
      <c:scatterChart>
        <c:scatterStyle val="smoothMarker"/>
        <c:ser>
          <c:idx val="0"/>
          <c:order val="0"/>
          <c:tx>
            <c:v> Daten aus dem Jahrbuch</c:v>
          </c:tx>
          <c:spPr>
            <a:ln w="28575">
              <a:noFill/>
            </a:ln>
          </c:spPr>
          <c:marker>
            <c:symbol val="square"/>
            <c:size val="3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Tabelle1!$B$5:$B$41</c:f>
              <c:numCache>
                <c:formatCode>General</c:formatCode>
                <c:ptCount val="3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</c:numCache>
            </c:numRef>
          </c:xVal>
          <c:yVal>
            <c:numRef>
              <c:f>Tabelle1!$E$5:$E$41</c:f>
              <c:numCache>
                <c:formatCode>0.00000</c:formatCode>
                <c:ptCount val="37"/>
                <c:pt idx="0">
                  <c:v>0.98329</c:v>
                </c:pt>
                <c:pt idx="1">
                  <c:v>0.98338000000000003</c:v>
                </c:pt>
                <c:pt idx="2">
                  <c:v>0.98387999999999998</c:v>
                </c:pt>
                <c:pt idx="3">
                  <c:v>0.98494999999999999</c:v>
                </c:pt>
                <c:pt idx="4">
                  <c:v>0.98648999999999998</c:v>
                </c:pt>
                <c:pt idx="5">
                  <c:v>0.98834</c:v>
                </c:pt>
                <c:pt idx="6">
                  <c:v>0.99063000000000001</c:v>
                </c:pt>
                <c:pt idx="7">
                  <c:v>0.99319000000000002</c:v>
                </c:pt>
                <c:pt idx="8">
                  <c:v>0.99587000000000003</c:v>
                </c:pt>
                <c:pt idx="9">
                  <c:v>0.99873999999999996</c:v>
                </c:pt>
                <c:pt idx="10">
                  <c:v>1.0016400000000001</c:v>
                </c:pt>
                <c:pt idx="11">
                  <c:v>1.0044</c:v>
                </c:pt>
                <c:pt idx="12">
                  <c:v>1.00712</c:v>
                </c:pt>
                <c:pt idx="13">
                  <c:v>1.0096000000000001</c:v>
                </c:pt>
                <c:pt idx="14">
                  <c:v>1.01173</c:v>
                </c:pt>
                <c:pt idx="15">
                  <c:v>1.0136099999999999</c:v>
                </c:pt>
                <c:pt idx="16">
                  <c:v>1.0150699999999999</c:v>
                </c:pt>
                <c:pt idx="17">
                  <c:v>1.01603</c:v>
                </c:pt>
                <c:pt idx="18">
                  <c:v>1.0166299999999999</c:v>
                </c:pt>
                <c:pt idx="19">
                  <c:v>1.01671</c:v>
                </c:pt>
                <c:pt idx="20">
                  <c:v>1.01627</c:v>
                </c:pt>
                <c:pt idx="21">
                  <c:v>1.01546</c:v>
                </c:pt>
                <c:pt idx="22">
                  <c:v>1.0141500000000001</c:v>
                </c:pt>
                <c:pt idx="23">
                  <c:v>1.0124</c:v>
                </c:pt>
                <c:pt idx="24">
                  <c:v>1.01037</c:v>
                </c:pt>
                <c:pt idx="25">
                  <c:v>1.0079899999999999</c:v>
                </c:pt>
                <c:pt idx="26">
                  <c:v>1.0053300000000001</c:v>
                </c:pt>
                <c:pt idx="27">
                  <c:v>1.00261</c:v>
                </c:pt>
                <c:pt idx="28">
                  <c:v>0.99973000000000001</c:v>
                </c:pt>
                <c:pt idx="29">
                  <c:v>0.99682999999999999</c:v>
                </c:pt>
                <c:pt idx="30">
                  <c:v>0.99411000000000005</c:v>
                </c:pt>
                <c:pt idx="31">
                  <c:v>0.99148000000000003</c:v>
                </c:pt>
                <c:pt idx="32">
                  <c:v>0.98909000000000002</c:v>
                </c:pt>
                <c:pt idx="33">
                  <c:v>0.98709999999999998</c:v>
                </c:pt>
                <c:pt idx="34">
                  <c:v>0.98543000000000003</c:v>
                </c:pt>
                <c:pt idx="35">
                  <c:v>0.98419999999999996</c:v>
                </c:pt>
                <c:pt idx="36">
                  <c:v>0.98351999999999995</c:v>
                </c:pt>
              </c:numCache>
            </c:numRef>
          </c:yVal>
        </c:ser>
        <c:ser>
          <c:idx val="1"/>
          <c:order val="1"/>
          <c:tx>
            <c:v>Über Ellipsengleichung berechnet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Tabelle1!$B$5:$B$41</c:f>
              <c:numCache>
                <c:formatCode>General</c:formatCode>
                <c:ptCount val="3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</c:numCache>
            </c:numRef>
          </c:xVal>
          <c:yVal>
            <c:numRef>
              <c:f>Tabelle1!$J$5:$J$41</c:f>
              <c:numCache>
                <c:formatCode>0.0000</c:formatCode>
                <c:ptCount val="37"/>
                <c:pt idx="0">
                  <c:v>0.98332121866062705</c:v>
                </c:pt>
                <c:pt idx="1">
                  <c:v>0.98337224527114508</c:v>
                </c:pt>
                <c:pt idx="2">
                  <c:v>0.98393174018226059</c:v>
                </c:pt>
                <c:pt idx="3">
                  <c:v>0.9849808105692277</c:v>
                </c:pt>
                <c:pt idx="4">
                  <c:v>0.98648500492290092</c:v>
                </c:pt>
                <c:pt idx="5">
                  <c:v>0.98839741338216547</c:v>
                </c:pt>
                <c:pt idx="6">
                  <c:v>0.9906548228380041</c:v>
                </c:pt>
                <c:pt idx="7">
                  <c:v>0.99318998654524726</c:v>
                </c:pt>
                <c:pt idx="8">
                  <c:v>0.99592346376481045</c:v>
                </c:pt>
                <c:pt idx="9">
                  <c:v>0.99876698762579286</c:v>
                </c:pt>
                <c:pt idx="10">
                  <c:v>1.0016441125734932</c:v>
                </c:pt>
                <c:pt idx="11">
                  <c:v>1.0044612317659711</c:v>
                </c:pt>
                <c:pt idx="12">
                  <c:v>1.0071418699397727</c:v>
                </c:pt>
                <c:pt idx="13">
                  <c:v>1.0096109703332756</c:v>
                </c:pt>
                <c:pt idx="14">
                  <c:v>1.0117931177520256</c:v>
                </c:pt>
                <c:pt idx="15">
                  <c:v>1.0136335358614381</c:v>
                </c:pt>
                <c:pt idx="16">
                  <c:v>1.0150799990387311</c:v>
                </c:pt>
                <c:pt idx="17">
                  <c:v>1.0160933267302168</c:v>
                </c:pt>
                <c:pt idx="18">
                  <c:v>1.0166451756019252</c:v>
                </c:pt>
                <c:pt idx="19">
                  <c:v>1.0167225105713102</c:v>
                </c:pt>
                <c:pt idx="20">
                  <c:v>1.0163221535823563</c:v>
                </c:pt>
                <c:pt idx="21">
                  <c:v>1.0154562826739169</c:v>
                </c:pt>
                <c:pt idx="22">
                  <c:v>1.0141447968846677</c:v>
                </c:pt>
                <c:pt idx="23">
                  <c:v>1.0124282181476374</c:v>
                </c:pt>
                <c:pt idx="24">
                  <c:v>1.0103502197925858</c:v>
                </c:pt>
                <c:pt idx="25">
                  <c:v>1.0079667650293032</c:v>
                </c:pt>
                <c:pt idx="26">
                  <c:v>1.0053454422987664</c:v>
                </c:pt>
                <c:pt idx="27">
                  <c:v>1.0025646892653393</c:v>
                </c:pt>
                <c:pt idx="28">
                  <c:v>0.99969698557285613</c:v>
                </c:pt>
                <c:pt idx="29">
                  <c:v>0.99683531451247187</c:v>
                </c:pt>
                <c:pt idx="30">
                  <c:v>0.99405625708130285</c:v>
                </c:pt>
                <c:pt idx="31">
                  <c:v>0.99144915097298281</c:v>
                </c:pt>
                <c:pt idx="32">
                  <c:v>0.9890931654230154</c:v>
                </c:pt>
                <c:pt idx="33">
                  <c:v>0.98706272061894562</c:v>
                </c:pt>
                <c:pt idx="34">
                  <c:v>0.98541912993108371</c:v>
                </c:pt>
                <c:pt idx="35">
                  <c:v>0.98421864356326039</c:v>
                </c:pt>
                <c:pt idx="36">
                  <c:v>0.98349828967653052</c:v>
                </c:pt>
              </c:numCache>
            </c:numRef>
          </c:yVal>
          <c:smooth val="1"/>
        </c:ser>
        <c:axId val="72384896"/>
        <c:axId val="72386816"/>
      </c:scatterChart>
      <c:valAx>
        <c:axId val="7238489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Tages-Nr.</a:t>
                </a:r>
              </a:p>
            </c:rich>
          </c:tx>
          <c:layout>
            <c:manualLayout>
              <c:xMode val="edge"/>
              <c:yMode val="edge"/>
              <c:x val="0.78212397177785087"/>
              <c:y val="0.8392881536230283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386816"/>
        <c:crosses val="autoZero"/>
        <c:crossBetween val="midCat"/>
      </c:valAx>
      <c:valAx>
        <c:axId val="723868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9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 </a:t>
                </a:r>
                <a:r>
                  <a:rPr lang="de-DE" sz="9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/ AE</a:t>
                </a:r>
              </a:p>
            </c:rich>
          </c:tx>
          <c:layout>
            <c:manualLayout>
              <c:xMode val="edge"/>
              <c:yMode val="edge"/>
              <c:x val="0.10055879637143797"/>
              <c:y val="0.1517861554424625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384896"/>
        <c:crosses val="autoZero"/>
        <c:crossBetween val="midCat"/>
        <c:majorUnit val="0.0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536349042462798"/>
          <c:y val="0.70238299381217972"/>
          <c:w val="0.45530788357067742"/>
          <c:h val="0.1696433502003993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1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Graph 1a</a:t>
            </a:r>
            <a:r>
              <a:rPr lang="de-D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Erdbahn </a:t>
            </a:r>
          </a:p>
        </c:rich>
      </c:tx>
      <c:layout>
        <c:manualLayout>
          <c:xMode val="edge"/>
          <c:yMode val="edge"/>
          <c:x val="0.27792952508930768"/>
          <c:y val="3.17461020454711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3596788249303166E-2"/>
          <c:y val="0.11111135715914904"/>
          <c:w val="0.88555976131397063"/>
          <c:h val="0.8480744403575865"/>
        </c:manualLayout>
      </c:layout>
      <c:scatterChart>
        <c:scatterStyle val="smoothMarker"/>
        <c:ser>
          <c:idx val="0"/>
          <c:order val="0"/>
          <c:tx>
            <c:v>Erdbahn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Tabelle1!$F$5:$F$41</c:f>
              <c:numCache>
                <c:formatCode>0.00</c:formatCode>
                <c:ptCount val="37"/>
                <c:pt idx="0">
                  <c:v>-0.15195562323370196</c:v>
                </c:pt>
                <c:pt idx="1">
                  <c:v>-0.32177953749807148</c:v>
                </c:pt>
                <c:pt idx="2">
                  <c:v>-0.48134384803414809</c:v>
                </c:pt>
                <c:pt idx="3">
                  <c:v>-0.62597450221590445</c:v>
                </c:pt>
                <c:pt idx="4">
                  <c:v>-0.75124992500191556</c:v>
                </c:pt>
                <c:pt idx="5">
                  <c:v>-0.85341537543043644</c:v>
                </c:pt>
                <c:pt idx="6">
                  <c:v>-0.92952011206367879</c:v>
                </c:pt>
                <c:pt idx="7">
                  <c:v>-0.97746252435078962</c:v>
                </c:pt>
                <c:pt idx="8">
                  <c:v>-0.99586126326349911</c:v>
                </c:pt>
                <c:pt idx="9">
                  <c:v>-0.98457872236709787</c:v>
                </c:pt>
                <c:pt idx="10">
                  <c:v>-0.9440706539478223</c:v>
                </c:pt>
                <c:pt idx="11">
                  <c:v>-0.87582057472085151</c:v>
                </c:pt>
                <c:pt idx="12">
                  <c:v>-0.78212584690512987</c:v>
                </c:pt>
                <c:pt idx="13">
                  <c:v>-0.66567553492502951</c:v>
                </c:pt>
                <c:pt idx="14">
                  <c:v>-0.53028265068128877</c:v>
                </c:pt>
                <c:pt idx="15">
                  <c:v>-0.37970498915230261</c:v>
                </c:pt>
                <c:pt idx="16">
                  <c:v>-0.21831743590896124</c:v>
                </c:pt>
                <c:pt idx="17">
                  <c:v>-5.0695518073984119E-2</c:v>
                </c:pt>
                <c:pt idx="18">
                  <c:v>0.11808228430503113</c:v>
                </c:pt>
                <c:pt idx="19">
                  <c:v>0.2838234466098995</c:v>
                </c:pt>
                <c:pt idx="20">
                  <c:v>0.44151368174238703</c:v>
                </c:pt>
                <c:pt idx="21">
                  <c:v>0.58664664927196464</c:v>
                </c:pt>
                <c:pt idx="22">
                  <c:v>0.71548342138565379</c:v>
                </c:pt>
                <c:pt idx="23">
                  <c:v>0.82379991577148171</c:v>
                </c:pt>
                <c:pt idx="24">
                  <c:v>0.90880915241598481</c:v>
                </c:pt>
                <c:pt idx="25">
                  <c:v>0.96781905296954318</c:v>
                </c:pt>
                <c:pt idx="26">
                  <c:v>0.99886759366734368</c:v>
                </c:pt>
                <c:pt idx="27">
                  <c:v>1.0009775706669142</c:v>
                </c:pt>
                <c:pt idx="28">
                  <c:v>0.973673431502594</c:v>
                </c:pt>
                <c:pt idx="29">
                  <c:v>0.91765481835825924</c:v>
                </c:pt>
                <c:pt idx="30">
                  <c:v>0.8342973263862592</c:v>
                </c:pt>
                <c:pt idx="31">
                  <c:v>0.72583027249828347</c:v>
                </c:pt>
                <c:pt idx="32">
                  <c:v>0.59538707964916016</c:v>
                </c:pt>
                <c:pt idx="33">
                  <c:v>0.44690555469093807</c:v>
                </c:pt>
                <c:pt idx="34">
                  <c:v>0.28449128759402875</c:v>
                </c:pt>
                <c:pt idx="35">
                  <c:v>0.11346241043595709</c:v>
                </c:pt>
                <c:pt idx="36">
                  <c:v>-6.1070445183804396E-2</c:v>
                </c:pt>
              </c:numCache>
            </c:numRef>
          </c:xVal>
          <c:yVal>
            <c:numRef>
              <c:f>Tabelle1!$G$5:$G$41</c:f>
              <c:numCache>
                <c:formatCode>0.00</c:formatCode>
                <c:ptCount val="37"/>
                <c:pt idx="0">
                  <c:v>0.97147759246812138</c:v>
                </c:pt>
                <c:pt idx="1">
                  <c:v>0.9292438612374726</c:v>
                </c:pt>
                <c:pt idx="2">
                  <c:v>0.85809553917945458</c:v>
                </c:pt>
                <c:pt idx="3">
                  <c:v>0.7604488313328851</c:v>
                </c:pt>
                <c:pt idx="4">
                  <c:v>0.63936380119976777</c:v>
                </c:pt>
                <c:pt idx="5">
                  <c:v>0.49849589023273533</c:v>
                </c:pt>
                <c:pt idx="6">
                  <c:v>0.34254949740019464</c:v>
                </c:pt>
                <c:pt idx="7">
                  <c:v>0.17604939531217387</c:v>
                </c:pt>
                <c:pt idx="8">
                  <c:v>4.1714783024483677E-3</c:v>
                </c:pt>
                <c:pt idx="9">
                  <c:v>-0.16758975822517685</c:v>
                </c:pt>
                <c:pt idx="10">
                  <c:v>-0.3346838656919861</c:v>
                </c:pt>
                <c:pt idx="11">
                  <c:v>-0.49168860155146682</c:v>
                </c:pt>
                <c:pt idx="12">
                  <c:v>-0.63448392730071068</c:v>
                </c:pt>
                <c:pt idx="13">
                  <c:v>-0.75905746963077558</c:v>
                </c:pt>
                <c:pt idx="14">
                  <c:v>-0.86162515242211124</c:v>
                </c:pt>
                <c:pt idx="15">
                  <c:v>-0.93980282682744132</c:v>
                </c:pt>
                <c:pt idx="16">
                  <c:v>-0.99131458280312634</c:v>
                </c:pt>
                <c:pt idx="17">
                  <c:v>-1.0147644679171668</c:v>
                </c:pt>
                <c:pt idx="18">
                  <c:v>-1.0097490435911813</c:v>
                </c:pt>
                <c:pt idx="19">
                  <c:v>-0.97629067149823645</c:v>
                </c:pt>
                <c:pt idx="20">
                  <c:v>-0.9153525996763664</c:v>
                </c:pt>
                <c:pt idx="21">
                  <c:v>-0.8288574790022567</c:v>
                </c:pt>
                <c:pt idx="22">
                  <c:v>-0.71873757117760251</c:v>
                </c:pt>
                <c:pt idx="23">
                  <c:v>-0.58847893656009442</c:v>
                </c:pt>
                <c:pt idx="24">
                  <c:v>-0.4414900467563671</c:v>
                </c:pt>
                <c:pt idx="25">
                  <c:v>-0.28172703244299524</c:v>
                </c:pt>
                <c:pt idx="26">
                  <c:v>-0.11380658689728967</c:v>
                </c:pt>
                <c:pt idx="27">
                  <c:v>5.7190166302981578E-2</c:v>
                </c:pt>
                <c:pt idx="28">
                  <c:v>0.2267600531089268</c:v>
                </c:pt>
                <c:pt idx="29">
                  <c:v>0.3893323557628755</c:v>
                </c:pt>
                <c:pt idx="30">
                  <c:v>0.54055773353522529</c:v>
                </c:pt>
                <c:pt idx="31">
                  <c:v>0.67542801683456077</c:v>
                </c:pt>
                <c:pt idx="32">
                  <c:v>0.78981849401419102</c:v>
                </c:pt>
                <c:pt idx="33">
                  <c:v>0.88013739563001459</c:v>
                </c:pt>
                <c:pt idx="34">
                  <c:v>0.94347071612376587</c:v>
                </c:pt>
                <c:pt idx="35">
                  <c:v>0.97763792961303531</c:v>
                </c:pt>
                <c:pt idx="36">
                  <c:v>0.98162212236942381</c:v>
                </c:pt>
              </c:numCache>
            </c:numRef>
          </c:yVal>
          <c:smooth val="1"/>
        </c:ser>
        <c:ser>
          <c:idx val="2"/>
          <c:order val="1"/>
          <c:tx>
            <c:v>Sonne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Tabelle1!$F$43:$F$43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Tabelle1!$G$43:$G$43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1"/>
        </c:ser>
        <c:ser>
          <c:idx val="3"/>
          <c:order val="2"/>
          <c:tx>
            <c:v>Perihel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Tabelle1!$F$44:$F$44</c:f>
              <c:numCache>
                <c:formatCode>0.00</c:formatCode>
                <c:ptCount val="1"/>
                <c:pt idx="0">
                  <c:v>-0.19</c:v>
                </c:pt>
              </c:numCache>
            </c:numRef>
          </c:xVal>
          <c:yVal>
            <c:numRef>
              <c:f>Tabelle1!$G$44:$G$44</c:f>
              <c:numCache>
                <c:formatCode>0.00</c:formatCode>
                <c:ptCount val="1"/>
                <c:pt idx="0">
                  <c:v>0.96</c:v>
                </c:pt>
              </c:numCache>
            </c:numRef>
          </c:yVal>
          <c:smooth val="1"/>
        </c:ser>
        <c:ser>
          <c:idx val="1"/>
          <c:order val="3"/>
          <c:tx>
            <c:v>Aphel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Tabelle1!$F$45:$F$45</c:f>
              <c:numCache>
                <c:formatCode>0.00</c:formatCode>
                <c:ptCount val="1"/>
                <c:pt idx="0">
                  <c:v>0.25</c:v>
                </c:pt>
              </c:numCache>
            </c:numRef>
          </c:xVal>
          <c:yVal>
            <c:numRef>
              <c:f>Tabelle1!$G$45:$G$45</c:f>
              <c:numCache>
                <c:formatCode>General</c:formatCode>
                <c:ptCount val="1"/>
                <c:pt idx="0">
                  <c:v>-0.99</c:v>
                </c:pt>
              </c:numCache>
            </c:numRef>
          </c:yVal>
          <c:smooth val="1"/>
        </c:ser>
        <c:axId val="82858368"/>
        <c:axId val="82860672"/>
      </c:scatterChart>
      <c:valAx>
        <c:axId val="82858368"/>
        <c:scaling>
          <c:orientation val="minMax"/>
          <c:max val="1"/>
          <c:min val="-1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9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x</a:t>
                </a:r>
                <a:r>
                  <a:rPr lang="de-DE" sz="9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(AE)</a:t>
                </a:r>
              </a:p>
            </c:rich>
          </c:tx>
          <c:layout>
            <c:manualLayout>
              <c:xMode val="edge"/>
              <c:yMode val="edge"/>
              <c:x val="0.79564138554978281"/>
              <c:y val="0.53968373477300957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2860672"/>
        <c:crosses val="autoZero"/>
        <c:crossBetween val="midCat"/>
        <c:majorUnit val="0.5"/>
      </c:valAx>
      <c:valAx>
        <c:axId val="82860672"/>
        <c:scaling>
          <c:orientation val="minMax"/>
          <c:max val="1"/>
          <c:min val="-1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9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y</a:t>
                </a:r>
                <a:r>
                  <a:rPr lang="de-DE" sz="9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(AE)</a:t>
                </a:r>
              </a:p>
            </c:rich>
          </c:tx>
          <c:layout>
            <c:manualLayout>
              <c:xMode val="edge"/>
              <c:yMode val="edge"/>
              <c:x val="0.48773906853907917"/>
              <c:y val="0.13832230176955287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2858368"/>
        <c:crosses val="autoZero"/>
        <c:crossBetween val="midCat"/>
        <c:maj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Graph 3</a:t>
            </a: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log(</a:t>
            </a:r>
            <a:r>
              <a:rPr lang="de-DE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</a:t>
            </a:r>
            <a:r>
              <a:rPr lang="de-DE" sz="1000" b="1" i="1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sid</a:t>
            </a: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)  gegen log(</a:t>
            </a:r>
            <a:r>
              <a:rPr lang="de-DE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a</a:t>
            </a: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)</a:t>
            </a:r>
          </a:p>
        </c:rich>
      </c:tx>
      <c:layout>
        <c:manualLayout>
          <c:xMode val="edge"/>
          <c:yMode val="edge"/>
          <c:x val="0.14950190365108437"/>
          <c:y val="1.8867946256755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6345671241809927E-2"/>
          <c:y val="0.10613219769425036"/>
          <c:w val="0.79734348613911654"/>
          <c:h val="0.83490662186143627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Tabelle3!$F$4:$F$11</c:f>
              <c:numCache>
                <c:formatCode>0.000</c:formatCode>
                <c:ptCount val="8"/>
                <c:pt idx="0">
                  <c:v>-0.4121800822556127</c:v>
                </c:pt>
                <c:pt idx="1">
                  <c:v>-0.14066364231479736</c:v>
                </c:pt>
                <c:pt idx="2">
                  <c:v>-9.1201936961961961E-7</c:v>
                </c:pt>
                <c:pt idx="3">
                  <c:v>0.18290072166190538</c:v>
                </c:pt>
                <c:pt idx="4">
                  <c:v>0.71617563249527227</c:v>
                </c:pt>
                <c:pt idx="5">
                  <c:v>0.98142049054350211</c:v>
                </c:pt>
                <c:pt idx="6">
                  <c:v>1.2817189701493712</c:v>
                </c:pt>
                <c:pt idx="7">
                  <c:v>1.476358308389444</c:v>
                </c:pt>
              </c:numCache>
            </c:numRef>
          </c:xVal>
          <c:yVal>
            <c:numRef>
              <c:f>Tabelle3!$G$4:$G$11</c:f>
              <c:numCache>
                <c:formatCode>0.000</c:formatCode>
                <c:ptCount val="8"/>
                <c:pt idx="0">
                  <c:v>-0.61826416852890809</c:v>
                </c:pt>
                <c:pt idx="1">
                  <c:v>-0.21099567435779995</c:v>
                </c:pt>
                <c:pt idx="2">
                  <c:v>-9.1202798832634117E-6</c:v>
                </c:pt>
                <c:pt idx="3">
                  <c:v>0.27432207623614935</c:v>
                </c:pt>
                <c:pt idx="4">
                  <c:v>1.0739574220995305</c:v>
                </c:pt>
                <c:pt idx="5">
                  <c:v>1.4686946175034472</c:v>
                </c:pt>
                <c:pt idx="6">
                  <c:v>1.9229713682915639</c:v>
                </c:pt>
                <c:pt idx="7">
                  <c:v>2.2141102363583256</c:v>
                </c:pt>
              </c:numCache>
            </c:numRef>
          </c:yVal>
          <c:smooth val="1"/>
        </c:ser>
        <c:axId val="82990592"/>
        <c:axId val="83005440"/>
      </c:scatterChart>
      <c:valAx>
        <c:axId val="82990592"/>
        <c:scaling>
          <c:orientation val="minMax"/>
          <c:max val="1.5"/>
          <c:min val="-0.5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log (a / 1 AE)</a:t>
                </a:r>
              </a:p>
            </c:rich>
          </c:tx>
          <c:layout>
            <c:manualLayout>
              <c:xMode val="edge"/>
              <c:yMode val="edge"/>
              <c:x val="0.59468535007875778"/>
              <c:y val="0.7051894913462413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005440"/>
        <c:crosses val="autoZero"/>
        <c:crossBetween val="midCat"/>
        <c:majorUnit val="0.5"/>
        <c:minorUnit val="0.5"/>
      </c:valAx>
      <c:valAx>
        <c:axId val="83005440"/>
        <c:scaling>
          <c:orientation val="minMax"/>
          <c:max val="2"/>
          <c:min val="-0.5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log (</a:t>
                </a:r>
                <a:r>
                  <a:rPr lang="de-DE" sz="11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</a:t>
                </a:r>
                <a:r>
                  <a:rPr lang="de-DE" sz="1100" b="1" i="0" u="none" strike="noStrike" baseline="-25000">
                    <a:solidFill>
                      <a:srgbClr val="000000"/>
                    </a:solidFill>
                    <a:latin typeface="Arial"/>
                    <a:cs typeface="Arial"/>
                  </a:rPr>
                  <a:t>sid </a:t>
                </a: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/ 1 Jahr)</a:t>
                </a:r>
              </a:p>
            </c:rich>
          </c:tx>
          <c:layout>
            <c:manualLayout>
              <c:xMode val="edge"/>
              <c:yMode val="edge"/>
              <c:x val="0.28903701372542978"/>
              <c:y val="0.1132076775405337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2990592"/>
        <c:crosses val="autoZero"/>
        <c:crossBetween val="midCat"/>
        <c:majorUnit val="0.5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2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Graph 2</a:t>
            </a: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</a:t>
            </a:r>
            <a:r>
              <a:rPr lang="de-DE" sz="12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</a:t>
            </a:r>
            <a:r>
              <a:rPr lang="de-DE" sz="1200" b="1" i="1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sid</a:t>
            </a: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gegen </a:t>
            </a:r>
            <a:r>
              <a:rPr lang="de-DE" sz="12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a</a:t>
            </a: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, </a:t>
            </a:r>
            <a:r>
              <a:rPr lang="de-DE" sz="12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a</a:t>
            </a:r>
            <a:r>
              <a:rPr lang="de-DE" sz="12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, </a:t>
            </a:r>
            <a:r>
              <a:rPr lang="de-DE" sz="12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a</a:t>
            </a:r>
            <a:r>
              <a:rPr lang="de-DE" sz="12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1,5</a:t>
            </a:r>
          </a:p>
        </c:rich>
      </c:tx>
      <c:layout>
        <c:manualLayout>
          <c:xMode val="edge"/>
          <c:yMode val="edge"/>
          <c:x val="0.28594249201277955"/>
          <c:y val="2.16802741792486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2300319488817889E-2"/>
          <c:y val="0.12466157653067976"/>
          <c:w val="0.88178913738019171"/>
          <c:h val="0.78048987045295148"/>
        </c:manualLayout>
      </c:layout>
      <c:scatterChart>
        <c:scatterStyle val="lineMarker"/>
        <c:ser>
          <c:idx val="0"/>
          <c:order val="0"/>
          <c:tx>
            <c:v>x = a / AE</c:v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circle"/>
            <c:size val="4"/>
            <c:spPr>
              <a:solidFill>
                <a:srgbClr val="00008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Tabelle3!$B$4:$B$11</c:f>
              <c:numCache>
                <c:formatCode>0.000</c:formatCode>
                <c:ptCount val="8"/>
                <c:pt idx="0">
                  <c:v>0.38709710000000003</c:v>
                </c:pt>
                <c:pt idx="1">
                  <c:v>0.72332980000000002</c:v>
                </c:pt>
                <c:pt idx="2">
                  <c:v>0.9999979</c:v>
                </c:pt>
                <c:pt idx="3">
                  <c:v>1.5237044</c:v>
                </c:pt>
                <c:pt idx="4">
                  <c:v>5.2020632999999998</c:v>
                </c:pt>
                <c:pt idx="5">
                  <c:v>9.5812129000000006</c:v>
                </c:pt>
                <c:pt idx="6">
                  <c:v>19.130176200000001</c:v>
                </c:pt>
                <c:pt idx="7">
                  <c:v>29.947343799999999</c:v>
                </c:pt>
              </c:numCache>
            </c:numRef>
          </c:xVal>
          <c:yVal>
            <c:numRef>
              <c:f>Tabelle3!$E$4:$E$11</c:f>
              <c:numCache>
                <c:formatCode>0.000</c:formatCode>
                <c:ptCount val="8"/>
                <c:pt idx="0">
                  <c:v>0.240844</c:v>
                </c:pt>
                <c:pt idx="1">
                  <c:v>0.61518300000000004</c:v>
                </c:pt>
                <c:pt idx="2">
                  <c:v>0.99997899999999995</c:v>
                </c:pt>
                <c:pt idx="3">
                  <c:v>1.8807110499999999</c:v>
                </c:pt>
                <c:pt idx="4">
                  <c:v>11.856525019999999</c:v>
                </c:pt>
                <c:pt idx="5">
                  <c:v>29.423519349999999</c:v>
                </c:pt>
                <c:pt idx="6">
                  <c:v>83.747406819999995</c:v>
                </c:pt>
                <c:pt idx="7">
                  <c:v>163.72320450000001</c:v>
                </c:pt>
              </c:numCache>
            </c:numRef>
          </c:yVal>
          <c:smooth val="1"/>
        </c:ser>
        <c:ser>
          <c:idx val="1"/>
          <c:order val="1"/>
          <c:tx>
            <c:v>x = a^2 / AE^2</c:v>
          </c:tx>
          <c:spPr>
            <a:ln w="25400">
              <a:solidFill>
                <a:srgbClr val="008000"/>
              </a:solidFill>
              <a:prstDash val="sysDash"/>
            </a:ln>
          </c:spPr>
          <c:marker>
            <c:symbol val="diamond"/>
            <c:size val="4"/>
            <c:spPr>
              <a:solidFill>
                <a:srgbClr val="FF00FF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Tabelle3!$C$4:$C$11</c:f>
              <c:numCache>
                <c:formatCode>0.00</c:formatCode>
                <c:ptCount val="8"/>
                <c:pt idx="0">
                  <c:v>0.14984416482841001</c:v>
                </c:pt>
                <c:pt idx="1">
                  <c:v>0.52320599956804004</c:v>
                </c:pt>
                <c:pt idx="2">
                  <c:v>0.99999580000441002</c:v>
                </c:pt>
                <c:pt idx="3">
                  <c:v>2.3216750985793597</c:v>
                </c:pt>
                <c:pt idx="4">
                  <c:v>27.061462577206889</c:v>
                </c:pt>
                <c:pt idx="5">
                  <c:v>91.799640635126423</c:v>
                </c:pt>
                <c:pt idx="6">
                  <c:v>365.96364144304647</c:v>
                </c:pt>
                <c:pt idx="7">
                  <c:v>896.84340067539836</c:v>
                </c:pt>
              </c:numCache>
            </c:numRef>
          </c:xVal>
          <c:yVal>
            <c:numRef>
              <c:f>Tabelle3!$E$4:$E$11</c:f>
              <c:numCache>
                <c:formatCode>0.000</c:formatCode>
                <c:ptCount val="8"/>
                <c:pt idx="0">
                  <c:v>0.240844</c:v>
                </c:pt>
                <c:pt idx="1">
                  <c:v>0.61518300000000004</c:v>
                </c:pt>
                <c:pt idx="2">
                  <c:v>0.99997899999999995</c:v>
                </c:pt>
                <c:pt idx="3">
                  <c:v>1.8807110499999999</c:v>
                </c:pt>
                <c:pt idx="4">
                  <c:v>11.856525019999999</c:v>
                </c:pt>
                <c:pt idx="5">
                  <c:v>29.423519349999999</c:v>
                </c:pt>
                <c:pt idx="6">
                  <c:v>83.747406819999995</c:v>
                </c:pt>
                <c:pt idx="7">
                  <c:v>163.72320450000001</c:v>
                </c:pt>
              </c:numCache>
            </c:numRef>
          </c:yVal>
        </c:ser>
        <c:ser>
          <c:idx val="2"/>
          <c:order val="2"/>
          <c:tx>
            <c:v>x = a^1,5 / AE^1,5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FFFF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Tabelle3!$D$4:$D$11</c:f>
              <c:numCache>
                <c:formatCode>0.00</c:formatCode>
                <c:ptCount val="8"/>
                <c:pt idx="0">
                  <c:v>0.24084069767586938</c:v>
                </c:pt>
                <c:pt idx="1">
                  <c:v>0.61518329872189359</c:v>
                </c:pt>
                <c:pt idx="2">
                  <c:v>0.99999685000165373</c:v>
                </c:pt>
                <c:pt idx="3">
                  <c:v>1.8808366657091211</c:v>
                </c:pt>
                <c:pt idx="4">
                  <c:v>11.864882692939334</c:v>
                </c:pt>
                <c:pt idx="5">
                  <c:v>29.657240280724661</c:v>
                </c:pt>
                <c:pt idx="6">
                  <c:v>83.671673483916322</c:v>
                </c:pt>
                <c:pt idx="7">
                  <c:v>163.88434231123884</c:v>
                </c:pt>
              </c:numCache>
            </c:numRef>
          </c:xVal>
          <c:yVal>
            <c:numRef>
              <c:f>Tabelle3!$E$4:$E$11</c:f>
              <c:numCache>
                <c:formatCode>0.000</c:formatCode>
                <c:ptCount val="8"/>
                <c:pt idx="0">
                  <c:v>0.240844</c:v>
                </c:pt>
                <c:pt idx="1">
                  <c:v>0.61518300000000004</c:v>
                </c:pt>
                <c:pt idx="2">
                  <c:v>0.99997899999999995</c:v>
                </c:pt>
                <c:pt idx="3">
                  <c:v>1.8807110499999999</c:v>
                </c:pt>
                <c:pt idx="4">
                  <c:v>11.856525019999999</c:v>
                </c:pt>
                <c:pt idx="5">
                  <c:v>29.423519349999999</c:v>
                </c:pt>
                <c:pt idx="6">
                  <c:v>83.747406819999995</c:v>
                </c:pt>
                <c:pt idx="7">
                  <c:v>163.72320450000001</c:v>
                </c:pt>
              </c:numCache>
            </c:numRef>
          </c:yVal>
        </c:ser>
        <c:axId val="82935808"/>
        <c:axId val="82938112"/>
      </c:scatterChart>
      <c:valAx>
        <c:axId val="82935808"/>
        <c:scaling>
          <c:orientation val="minMax"/>
          <c:max val="17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1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a/AE bzw. a</a:t>
                </a:r>
                <a:r>
                  <a:rPr lang="de-DE" sz="11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de-DE" sz="11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/AE</a:t>
                </a:r>
                <a:r>
                  <a:rPr lang="de-DE" sz="11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de-DE" sz="11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bzw. a</a:t>
                </a:r>
                <a:r>
                  <a:rPr lang="de-DE" sz="11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1,5</a:t>
                </a:r>
                <a:r>
                  <a:rPr lang="de-DE" sz="11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/AE</a:t>
                </a:r>
                <a:r>
                  <a:rPr lang="de-DE" sz="11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1,5</a:t>
                </a:r>
              </a:p>
            </c:rich>
          </c:tx>
          <c:layout>
            <c:manualLayout>
              <c:xMode val="edge"/>
              <c:yMode val="edge"/>
              <c:x val="0.57348242811501593"/>
              <c:y val="0.8157203159942305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2938112"/>
        <c:crosses val="autoZero"/>
        <c:crossBetween val="midCat"/>
        <c:majorUnit val="40"/>
      </c:valAx>
      <c:valAx>
        <c:axId val="82938112"/>
        <c:scaling>
          <c:orientation val="minMax"/>
          <c:max val="17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1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</a:t>
                </a:r>
                <a:r>
                  <a:rPr lang="de-DE" sz="1100" b="1" i="1" u="none" strike="noStrike" baseline="-25000">
                    <a:solidFill>
                      <a:srgbClr val="000000"/>
                    </a:solidFill>
                    <a:latin typeface="Arial"/>
                    <a:cs typeface="Arial"/>
                  </a:rPr>
                  <a:t>sid</a:t>
                </a: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/ Jahre</a:t>
                </a:r>
              </a:p>
            </c:rich>
          </c:tx>
          <c:layout>
            <c:manualLayout>
              <c:xMode val="edge"/>
              <c:yMode val="edge"/>
              <c:x val="6.7092651757188496E-2"/>
              <c:y val="0.1246615765306797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2935808"/>
        <c:crosses val="autoZero"/>
        <c:crossBetween val="midCat"/>
        <c:majorUnit val="4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45</xdr:row>
      <xdr:rowOff>85725</xdr:rowOff>
    </xdr:from>
    <xdr:to>
      <xdr:col>12</xdr:col>
      <xdr:colOff>733425</xdr:colOff>
      <xdr:row>65</xdr:row>
      <xdr:rowOff>47625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45</xdr:row>
      <xdr:rowOff>76200</xdr:rowOff>
    </xdr:from>
    <xdr:to>
      <xdr:col>7</xdr:col>
      <xdr:colOff>228600</xdr:colOff>
      <xdr:row>71</xdr:row>
      <xdr:rowOff>66675</xdr:rowOff>
    </xdr:to>
    <xdr:grpSp>
      <xdr:nvGrpSpPr>
        <xdr:cNvPr id="1038" name="Group 14"/>
        <xdr:cNvGrpSpPr>
          <a:grpSpLocks/>
        </xdr:cNvGrpSpPr>
      </xdr:nvGrpSpPr>
      <xdr:grpSpPr bwMode="auto">
        <a:xfrm>
          <a:off x="0" y="7781925"/>
          <a:ext cx="3495675" cy="4200525"/>
          <a:chOff x="0" y="817"/>
          <a:chExt cx="367" cy="441"/>
        </a:xfrm>
      </xdr:grpSpPr>
      <xdr:graphicFrame macro="">
        <xdr:nvGraphicFramePr>
          <xdr:cNvPr id="1027" name="Chart 3"/>
          <xdr:cNvGraphicFramePr>
            <a:graphicFrameLocks/>
          </xdr:cNvGraphicFramePr>
        </xdr:nvGraphicFramePr>
        <xdr:xfrm>
          <a:off x="0" y="817"/>
          <a:ext cx="367" cy="44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028" name="Line 4"/>
          <xdr:cNvSpPr>
            <a:spLocks noChangeShapeType="1"/>
          </xdr:cNvSpPr>
        </xdr:nvSpPr>
        <xdr:spPr bwMode="auto">
          <a:xfrm>
            <a:off x="313" y="1053"/>
            <a:ext cx="41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285" y="1031"/>
            <a:ext cx="75" cy="15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Frühlingspunkt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0.33657</cdr:x>
      <cdr:y>0.13519</cdr:y>
    </cdr:from>
    <cdr:to>
      <cdr:x>0.47787</cdr:x>
      <cdr:y>0.2063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2903" y="572351"/>
          <a:ext cx="495296" cy="2993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   4.1.08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Perihel</a:t>
          </a:r>
        </a:p>
      </cdr:txBody>
    </cdr:sp>
  </cdr:relSizeAnchor>
  <cdr:relSizeAnchor xmlns:cdr="http://schemas.openxmlformats.org/drawingml/2006/chartDrawing">
    <cdr:from>
      <cdr:x>0.52383</cdr:x>
      <cdr:y>0.86627</cdr:y>
    </cdr:from>
    <cdr:to>
      <cdr:x>0.64398</cdr:x>
      <cdr:y>0.93567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39319" y="3650221"/>
          <a:ext cx="421129" cy="2921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6.7.08</a:t>
          </a:r>
        </a:p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Aphel</a:t>
          </a:r>
        </a:p>
      </cdr:txBody>
    </cdr:sp>
  </cdr:relSizeAnchor>
  <cdr:relSizeAnchor xmlns:cdr="http://schemas.openxmlformats.org/drawingml/2006/chartDrawing">
    <cdr:from>
      <cdr:x>0.49562</cdr:x>
      <cdr:y>0.48387</cdr:y>
    </cdr:from>
    <cdr:to>
      <cdr:x>0.60434</cdr:x>
      <cdr:y>0.52443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40430" y="2040306"/>
          <a:ext cx="381062" cy="1707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Sonne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12</xdr:row>
      <xdr:rowOff>0</xdr:rowOff>
    </xdr:from>
    <xdr:to>
      <xdr:col>11</xdr:col>
      <xdr:colOff>133350</xdr:colOff>
      <xdr:row>36</xdr:row>
      <xdr:rowOff>152400</xdr:rowOff>
    </xdr:to>
    <xdr:grpSp>
      <xdr:nvGrpSpPr>
        <xdr:cNvPr id="9226" name="Group 10"/>
        <xdr:cNvGrpSpPr>
          <a:grpSpLocks/>
        </xdr:cNvGrpSpPr>
      </xdr:nvGrpSpPr>
      <xdr:grpSpPr bwMode="auto">
        <a:xfrm>
          <a:off x="6010275" y="2057400"/>
          <a:ext cx="2867025" cy="4038600"/>
          <a:chOff x="631" y="216"/>
          <a:chExt cx="301" cy="424"/>
        </a:xfrm>
      </xdr:grpSpPr>
      <xdr:graphicFrame macro="">
        <xdr:nvGraphicFramePr>
          <xdr:cNvPr id="9218" name="Chart 2"/>
          <xdr:cNvGraphicFramePr>
            <a:graphicFrameLocks/>
          </xdr:cNvGraphicFramePr>
        </xdr:nvGraphicFramePr>
        <xdr:xfrm>
          <a:off x="631" y="216"/>
          <a:ext cx="301" cy="42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9219" name="Text Box 3"/>
          <xdr:cNvSpPr txBox="1">
            <a:spLocks noChangeArrowheads="1"/>
          </xdr:cNvSpPr>
        </xdr:nvSpPr>
        <xdr:spPr bwMode="auto">
          <a:xfrm>
            <a:off x="796" y="415"/>
            <a:ext cx="68" cy="38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Steigung: </a:t>
            </a:r>
            <a:r>
              <a:rPr lang="de-DE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  <a:r>
              <a: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= 1,5 </a:t>
            </a:r>
          </a:p>
        </xdr:txBody>
      </xdr:sp>
    </xdr:grpSp>
    <xdr:clientData/>
  </xdr:twoCellAnchor>
  <xdr:twoCellAnchor>
    <xdr:from>
      <xdr:col>0</xdr:col>
      <xdr:colOff>0</xdr:colOff>
      <xdr:row>12</xdr:row>
      <xdr:rowOff>57150</xdr:rowOff>
    </xdr:from>
    <xdr:to>
      <xdr:col>7</xdr:col>
      <xdr:colOff>552450</xdr:colOff>
      <xdr:row>34</xdr:row>
      <xdr:rowOff>9525</xdr:rowOff>
    </xdr:to>
    <xdr:grpSp>
      <xdr:nvGrpSpPr>
        <xdr:cNvPr id="9225" name="Group 9"/>
        <xdr:cNvGrpSpPr>
          <a:grpSpLocks/>
        </xdr:cNvGrpSpPr>
      </xdr:nvGrpSpPr>
      <xdr:grpSpPr bwMode="auto">
        <a:xfrm>
          <a:off x="0" y="2114550"/>
          <a:ext cx="5962650" cy="3514725"/>
          <a:chOff x="0" y="222"/>
          <a:chExt cx="626" cy="369"/>
        </a:xfrm>
      </xdr:grpSpPr>
      <xdr:graphicFrame macro="">
        <xdr:nvGraphicFramePr>
          <xdr:cNvPr id="9221" name="Chart 5"/>
          <xdr:cNvGraphicFramePr>
            <a:graphicFrameLocks/>
          </xdr:cNvGraphicFramePr>
        </xdr:nvGraphicFramePr>
        <xdr:xfrm>
          <a:off x="0" y="222"/>
          <a:ext cx="626" cy="36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9222" name="Text Box 6"/>
          <xdr:cNvSpPr txBox="1">
            <a:spLocks noChangeArrowheads="1"/>
          </xdr:cNvSpPr>
        </xdr:nvSpPr>
        <xdr:spPr bwMode="auto">
          <a:xfrm>
            <a:off x="132" y="312"/>
            <a:ext cx="71" cy="28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1) </a:t>
            </a:r>
            <a:r>
              <a:rPr lang="de-DE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</a:t>
            </a:r>
            <a:r>
              <a:rPr lang="de-DE" sz="1000" b="1" i="1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sid</a:t>
            </a: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</a:t>
            </a:r>
            <a:r>
              <a:rPr lang="de-DE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a</a:t>
            </a: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)</a:t>
            </a:r>
          </a:p>
        </xdr:txBody>
      </xdr:sp>
      <xdr:sp macro="" textlink="">
        <xdr:nvSpPr>
          <xdr:cNvPr id="9223" name="Text Box 7"/>
          <xdr:cNvSpPr txBox="1">
            <a:spLocks noChangeArrowheads="1"/>
          </xdr:cNvSpPr>
        </xdr:nvSpPr>
        <xdr:spPr bwMode="auto">
          <a:xfrm>
            <a:off x="416" y="360"/>
            <a:ext cx="93" cy="28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de-D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3) </a:t>
            </a:r>
            <a:r>
              <a:rPr lang="de-DE" sz="11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</a:t>
            </a:r>
            <a:r>
              <a:rPr lang="de-DE" sz="1100" b="1" i="1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sid</a:t>
            </a:r>
            <a:r>
              <a:rPr lang="de-D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(a</a:t>
            </a:r>
            <a:r>
              <a:rPr lang="de-DE" sz="11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1,5</a:t>
            </a:r>
            <a:r>
              <a:rPr lang="de-D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)</a:t>
            </a:r>
          </a:p>
        </xdr:txBody>
      </xdr:sp>
      <xdr:sp macro="" textlink="">
        <xdr:nvSpPr>
          <xdr:cNvPr id="9224" name="Text Box 8"/>
          <xdr:cNvSpPr txBox="1">
            <a:spLocks noChangeArrowheads="1"/>
          </xdr:cNvSpPr>
        </xdr:nvSpPr>
        <xdr:spPr bwMode="auto">
          <a:xfrm>
            <a:off x="421" y="461"/>
            <a:ext cx="87" cy="23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de-D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2) </a:t>
            </a:r>
            <a:r>
              <a:rPr lang="de-DE" sz="11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</a:t>
            </a:r>
            <a:r>
              <a:rPr lang="de-DE" sz="1100" b="1" i="1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sid</a:t>
            </a:r>
            <a:r>
              <a:rPr lang="de-D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</a:t>
            </a:r>
            <a:r>
              <a:rPr lang="de-DE" sz="11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a</a:t>
            </a:r>
            <a:r>
              <a:rPr lang="de-DE" sz="11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de-D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)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8"/>
  <sheetViews>
    <sheetView tabSelected="1" workbookViewId="0">
      <selection activeCell="I85" sqref="I85"/>
    </sheetView>
  </sheetViews>
  <sheetFormatPr baseColWidth="10" defaultRowHeight="12.75"/>
  <cols>
    <col min="1" max="1" width="8.140625" bestFit="1" customWidth="1"/>
    <col min="2" max="2" width="8" bestFit="1" customWidth="1"/>
    <col min="3" max="3" width="6.5703125" bestFit="1" customWidth="1"/>
    <col min="4" max="4" width="7.140625" bestFit="1" customWidth="1"/>
    <col min="5" max="5" width="8.28515625" bestFit="1" customWidth="1"/>
    <col min="6" max="6" width="5.28515625" bestFit="1" customWidth="1"/>
    <col min="7" max="8" width="5.5703125" bestFit="1" customWidth="1"/>
    <col min="9" max="9" width="10.85546875" bestFit="1" customWidth="1"/>
    <col min="10" max="10" width="12.42578125" bestFit="1" customWidth="1"/>
    <col min="11" max="11" width="6.5703125" bestFit="1" customWidth="1"/>
    <col min="12" max="12" width="9" bestFit="1" customWidth="1"/>
    <col min="13" max="13" width="10.5703125" bestFit="1" customWidth="1"/>
    <col min="14" max="14" width="11.7109375" customWidth="1"/>
  </cols>
  <sheetData>
    <row r="1" spans="1:14" ht="15.75">
      <c r="A1" s="96" t="s">
        <v>32</v>
      </c>
      <c r="B1" s="97"/>
      <c r="C1" s="97"/>
      <c r="D1" s="97"/>
      <c r="E1" s="97"/>
    </row>
    <row r="2" spans="1:14" ht="15.75" thickBot="1">
      <c r="B2" s="1"/>
      <c r="C2" s="2"/>
      <c r="D2" s="2"/>
      <c r="E2" s="2"/>
      <c r="F2" s="93" t="s">
        <v>14</v>
      </c>
      <c r="G2" s="94"/>
      <c r="H2" s="94"/>
      <c r="I2" s="94"/>
      <c r="J2" s="94"/>
      <c r="K2" s="92">
        <v>102.98</v>
      </c>
      <c r="L2" s="95" t="s">
        <v>10</v>
      </c>
      <c r="M2" s="95"/>
    </row>
    <row r="3" spans="1:14" ht="18.75">
      <c r="A3" s="98" t="s">
        <v>1</v>
      </c>
      <c r="B3" s="4" t="s">
        <v>2</v>
      </c>
      <c r="C3" s="5" t="s">
        <v>15</v>
      </c>
      <c r="D3" s="6" t="s">
        <v>16</v>
      </c>
      <c r="E3" s="71" t="s">
        <v>8</v>
      </c>
      <c r="F3" s="6" t="s">
        <v>5</v>
      </c>
      <c r="G3" s="7" t="s">
        <v>6</v>
      </c>
      <c r="H3" s="61" t="s">
        <v>17</v>
      </c>
      <c r="I3" s="8" t="s">
        <v>31</v>
      </c>
      <c r="J3" s="75" t="s">
        <v>18</v>
      </c>
      <c r="K3" s="9"/>
    </row>
    <row r="4" spans="1:14" ht="15.75" thickBot="1">
      <c r="A4" s="99"/>
      <c r="B4" s="10" t="s">
        <v>3</v>
      </c>
      <c r="C4" s="11" t="s">
        <v>4</v>
      </c>
      <c r="D4" s="11" t="s">
        <v>4</v>
      </c>
      <c r="E4" s="72" t="s">
        <v>0</v>
      </c>
      <c r="F4" s="12" t="s">
        <v>0</v>
      </c>
      <c r="G4" s="13" t="s">
        <v>0</v>
      </c>
      <c r="H4" s="63" t="s">
        <v>4</v>
      </c>
      <c r="I4" s="62" t="s">
        <v>30</v>
      </c>
      <c r="J4" s="76" t="s">
        <v>9</v>
      </c>
    </row>
    <row r="5" spans="1:14">
      <c r="A5" s="14">
        <v>39447</v>
      </c>
      <c r="B5" s="15">
        <v>0</v>
      </c>
      <c r="C5" s="16">
        <v>278.89</v>
      </c>
      <c r="D5" s="16">
        <f>C5-180</f>
        <v>98.889999999999986</v>
      </c>
      <c r="E5" s="73">
        <v>0.98329</v>
      </c>
      <c r="F5" s="16">
        <f>E5*COS(RADIANS(D5))</f>
        <v>-0.15195562323370196</v>
      </c>
      <c r="G5" s="16">
        <f>E5*SIN(RADIANS(D5))</f>
        <v>0.97147759246812138</v>
      </c>
      <c r="H5" s="16"/>
      <c r="I5" s="15"/>
      <c r="J5" s="77">
        <f t="shared" ref="J5:J41" si="0">$L$10*(1-$L$9^2)/(1+$L$9*COS(RADIANS(D5-$K$2)))</f>
        <v>0.98332121866062705</v>
      </c>
    </row>
    <row r="6" spans="1:14" ht="13.5" thickBot="1">
      <c r="A6" s="17">
        <f>A5+10</f>
        <v>39457</v>
      </c>
      <c r="B6" s="18">
        <f>B5+10</f>
        <v>10</v>
      </c>
      <c r="C6" s="19">
        <v>289.10000000000002</v>
      </c>
      <c r="D6" s="16">
        <f>C6-180</f>
        <v>109.10000000000002</v>
      </c>
      <c r="E6" s="74">
        <v>0.98338000000000003</v>
      </c>
      <c r="F6" s="16">
        <f t="shared" ref="F6:F41" si="1">E6*COS(RADIANS(D6))</f>
        <v>-0.32177953749807148</v>
      </c>
      <c r="G6" s="16">
        <f t="shared" ref="G6:G41" si="2">E6*SIN(RADIANS(D6))</f>
        <v>0.9292438612374726</v>
      </c>
      <c r="H6" s="19">
        <f>D6-D5</f>
        <v>10.210000000000036</v>
      </c>
      <c r="I6" s="20">
        <f>E6*E6*RADIANS(H6)</f>
        <v>0.17232403389973316</v>
      </c>
      <c r="J6" s="78">
        <f t="shared" si="0"/>
        <v>0.98337224527114508</v>
      </c>
    </row>
    <row r="7" spans="1:14" ht="16.5">
      <c r="A7" s="17">
        <f t="shared" ref="A7:B41" si="3">A6+10</f>
        <v>39467</v>
      </c>
      <c r="B7" s="18">
        <f t="shared" si="3"/>
        <v>20</v>
      </c>
      <c r="C7" s="19">
        <v>299.29000000000002</v>
      </c>
      <c r="D7" s="16">
        <f t="shared" ref="D7:D41" si="4">C7-180</f>
        <v>119.29000000000002</v>
      </c>
      <c r="E7" s="74">
        <v>0.98387999999999998</v>
      </c>
      <c r="F7" s="16">
        <f t="shared" si="1"/>
        <v>-0.48134384803414809</v>
      </c>
      <c r="G7" s="16">
        <f t="shared" si="2"/>
        <v>0.85809553917945458</v>
      </c>
      <c r="H7" s="19">
        <f t="shared" ref="H7:H41" si="5">D7-D6</f>
        <v>10.189999999999998</v>
      </c>
      <c r="I7" s="20">
        <f t="shared" ref="I7:I41" si="6">E7*E7*RADIANS(H7)</f>
        <v>0.17216141223951278</v>
      </c>
      <c r="J7" s="79">
        <f t="shared" si="0"/>
        <v>0.98393174018226059</v>
      </c>
      <c r="K7" s="21" t="s">
        <v>19</v>
      </c>
      <c r="L7" s="64">
        <v>1.01675</v>
      </c>
      <c r="M7" s="65" t="s">
        <v>12</v>
      </c>
    </row>
    <row r="8" spans="1:14" ht="16.5">
      <c r="A8" s="17">
        <f t="shared" si="3"/>
        <v>39477</v>
      </c>
      <c r="B8" s="18">
        <f t="shared" si="3"/>
        <v>30</v>
      </c>
      <c r="C8" s="19">
        <v>309.45999999999998</v>
      </c>
      <c r="D8" s="16">
        <f t="shared" si="4"/>
        <v>129.45999999999998</v>
      </c>
      <c r="E8" s="74">
        <v>0.98494999999999999</v>
      </c>
      <c r="F8" s="16">
        <f t="shared" si="1"/>
        <v>-0.62597450221590445</v>
      </c>
      <c r="G8" s="16">
        <f t="shared" si="2"/>
        <v>0.7604488313328851</v>
      </c>
      <c r="H8" s="19">
        <f t="shared" si="5"/>
        <v>10.169999999999959</v>
      </c>
      <c r="I8" s="20">
        <f t="shared" si="6"/>
        <v>0.17219743957183126</v>
      </c>
      <c r="J8" s="79">
        <f t="shared" si="0"/>
        <v>0.9849808105692277</v>
      </c>
      <c r="K8" s="22" t="s">
        <v>20</v>
      </c>
      <c r="L8" s="49">
        <v>0.98328000000000004</v>
      </c>
      <c r="M8" s="66" t="s">
        <v>11</v>
      </c>
    </row>
    <row r="9" spans="1:14" ht="15">
      <c r="A9" s="17">
        <f t="shared" si="3"/>
        <v>39487</v>
      </c>
      <c r="B9" s="18">
        <f t="shared" si="3"/>
        <v>40</v>
      </c>
      <c r="C9" s="19">
        <v>319.60000000000002</v>
      </c>
      <c r="D9" s="16">
        <f t="shared" si="4"/>
        <v>139.60000000000002</v>
      </c>
      <c r="E9" s="74">
        <v>0.98648999999999998</v>
      </c>
      <c r="F9" s="16">
        <f t="shared" si="1"/>
        <v>-0.75124992500191556</v>
      </c>
      <c r="G9" s="16">
        <f t="shared" si="2"/>
        <v>0.63936380119976777</v>
      </c>
      <c r="H9" s="19">
        <f t="shared" si="5"/>
        <v>10.140000000000043</v>
      </c>
      <c r="I9" s="20">
        <f t="shared" si="6"/>
        <v>0.17222678594609075</v>
      </c>
      <c r="J9" s="79">
        <f t="shared" si="0"/>
        <v>0.98648500492290092</v>
      </c>
      <c r="K9" s="22" t="s">
        <v>21</v>
      </c>
      <c r="L9" s="67">
        <f>(L7-L8)/(L7+L8)</f>
        <v>1.6734748978765316E-2</v>
      </c>
      <c r="M9" s="66"/>
    </row>
    <row r="10" spans="1:14" ht="15.75" thickBot="1">
      <c r="A10" s="17">
        <f t="shared" si="3"/>
        <v>39497</v>
      </c>
      <c r="B10" s="18">
        <f t="shared" si="3"/>
        <v>50</v>
      </c>
      <c r="C10" s="19">
        <v>329.71</v>
      </c>
      <c r="D10" s="16">
        <f t="shared" si="4"/>
        <v>149.70999999999998</v>
      </c>
      <c r="E10" s="74">
        <v>0.98834</v>
      </c>
      <c r="F10" s="16">
        <f t="shared" si="1"/>
        <v>-0.85341537543043644</v>
      </c>
      <c r="G10" s="16">
        <f t="shared" si="2"/>
        <v>0.49849589023273533</v>
      </c>
      <c r="H10" s="19">
        <f t="shared" si="5"/>
        <v>10.109999999999957</v>
      </c>
      <c r="I10" s="20">
        <f t="shared" si="6"/>
        <v>0.1723618981195825</v>
      </c>
      <c r="J10" s="79">
        <f t="shared" si="0"/>
        <v>0.98839741338216547</v>
      </c>
      <c r="K10" s="25" t="s">
        <v>22</v>
      </c>
      <c r="L10" s="70">
        <f>(L7+L8)/2</f>
        <v>1.0000150000000001</v>
      </c>
      <c r="M10" s="68" t="s">
        <v>13</v>
      </c>
    </row>
    <row r="11" spans="1:14" ht="15">
      <c r="A11" s="17">
        <f t="shared" si="3"/>
        <v>39507</v>
      </c>
      <c r="B11" s="18">
        <f t="shared" si="3"/>
        <v>60</v>
      </c>
      <c r="C11" s="19">
        <v>339.77</v>
      </c>
      <c r="D11" s="16">
        <f t="shared" si="4"/>
        <v>159.76999999999998</v>
      </c>
      <c r="E11" s="74">
        <v>0.99063000000000001</v>
      </c>
      <c r="F11" s="16">
        <f t="shared" si="1"/>
        <v>-0.92952011206367879</v>
      </c>
      <c r="G11" s="16">
        <f t="shared" si="2"/>
        <v>0.34254949740019464</v>
      </c>
      <c r="H11" s="19">
        <f t="shared" si="5"/>
        <v>10.060000000000002</v>
      </c>
      <c r="I11" s="20">
        <f t="shared" si="6"/>
        <v>0.17230516664076193</v>
      </c>
      <c r="J11" s="78">
        <f t="shared" si="0"/>
        <v>0.9906548228380041</v>
      </c>
      <c r="K11" s="30"/>
      <c r="L11" s="67"/>
      <c r="M11" s="69"/>
      <c r="N11" s="26"/>
    </row>
    <row r="12" spans="1:14">
      <c r="A12" s="17">
        <f t="shared" si="3"/>
        <v>39517</v>
      </c>
      <c r="B12" s="18">
        <f t="shared" si="3"/>
        <v>70</v>
      </c>
      <c r="C12" s="19">
        <v>349.79</v>
      </c>
      <c r="D12" s="16">
        <f t="shared" si="4"/>
        <v>169.79000000000002</v>
      </c>
      <c r="E12" s="74">
        <v>0.99319000000000002</v>
      </c>
      <c r="F12" s="16">
        <f t="shared" si="1"/>
        <v>-0.97746252435078962</v>
      </c>
      <c r="G12" s="16">
        <f t="shared" si="2"/>
        <v>0.17604939531217387</v>
      </c>
      <c r="H12" s="19">
        <f t="shared" si="5"/>
        <v>10.020000000000039</v>
      </c>
      <c r="I12" s="20">
        <f t="shared" si="6"/>
        <v>0.1725082086764389</v>
      </c>
      <c r="J12" s="78">
        <f t="shared" si="0"/>
        <v>0.99318998654524726</v>
      </c>
      <c r="K12" s="27"/>
      <c r="L12" s="28"/>
      <c r="M12" s="29"/>
      <c r="N12" s="26"/>
    </row>
    <row r="13" spans="1:14">
      <c r="A13" s="17">
        <f t="shared" si="3"/>
        <v>39527</v>
      </c>
      <c r="B13" s="18">
        <f t="shared" si="3"/>
        <v>80</v>
      </c>
      <c r="C13" s="19">
        <v>359.76</v>
      </c>
      <c r="D13" s="16">
        <f t="shared" si="4"/>
        <v>179.76</v>
      </c>
      <c r="E13" s="74">
        <v>0.99587000000000003</v>
      </c>
      <c r="F13" s="16">
        <f t="shared" si="1"/>
        <v>-0.99586126326349911</v>
      </c>
      <c r="G13" s="16">
        <f t="shared" si="2"/>
        <v>4.1714783024483677E-3</v>
      </c>
      <c r="H13" s="19">
        <f t="shared" si="5"/>
        <v>9.9699999999999704</v>
      </c>
      <c r="I13" s="20">
        <f t="shared" si="6"/>
        <v>0.17257497744725314</v>
      </c>
      <c r="J13" s="78">
        <f t="shared" si="0"/>
        <v>0.99592346376481045</v>
      </c>
      <c r="N13" s="29"/>
    </row>
    <row r="14" spans="1:14">
      <c r="A14" s="17">
        <f t="shared" si="3"/>
        <v>39537</v>
      </c>
      <c r="B14" s="18">
        <f t="shared" si="3"/>
        <v>90</v>
      </c>
      <c r="C14" s="19">
        <v>9.66</v>
      </c>
      <c r="D14" s="16">
        <f t="shared" si="4"/>
        <v>-170.34</v>
      </c>
      <c r="E14" s="74">
        <v>0.99873999999999996</v>
      </c>
      <c r="F14" s="16">
        <f t="shared" si="1"/>
        <v>-0.98457872236709787</v>
      </c>
      <c r="G14" s="16">
        <f t="shared" si="2"/>
        <v>-0.16758975822517685</v>
      </c>
      <c r="H14" s="19">
        <f>360+D14-D13</f>
        <v>9.9000000000000057</v>
      </c>
      <c r="I14" s="20">
        <f t="shared" si="6"/>
        <v>0.1723524455232385</v>
      </c>
      <c r="J14" s="78">
        <f t="shared" si="0"/>
        <v>0.99876698762579286</v>
      </c>
      <c r="N14" s="29"/>
    </row>
    <row r="15" spans="1:14">
      <c r="A15" s="17">
        <f t="shared" si="3"/>
        <v>39547</v>
      </c>
      <c r="B15" s="18">
        <f t="shared" si="3"/>
        <v>100</v>
      </c>
      <c r="C15" s="19">
        <v>19.52</v>
      </c>
      <c r="D15" s="16">
        <f t="shared" si="4"/>
        <v>-160.47999999999999</v>
      </c>
      <c r="E15" s="74">
        <v>1.0016400000000001</v>
      </c>
      <c r="F15" s="16">
        <f t="shared" si="1"/>
        <v>-0.9440706539478223</v>
      </c>
      <c r="G15" s="16">
        <f t="shared" si="2"/>
        <v>-0.3346838656919861</v>
      </c>
      <c r="H15" s="19">
        <f t="shared" si="5"/>
        <v>9.8600000000000136</v>
      </c>
      <c r="I15" s="20">
        <f t="shared" si="6"/>
        <v>0.17265438054119317</v>
      </c>
      <c r="J15" s="78">
        <f t="shared" si="0"/>
        <v>1.0016441125734932</v>
      </c>
    </row>
    <row r="16" spans="1:14">
      <c r="A16" s="17">
        <f t="shared" si="3"/>
        <v>39557</v>
      </c>
      <c r="B16" s="18">
        <f t="shared" si="3"/>
        <v>110</v>
      </c>
      <c r="C16" s="19">
        <v>29.31</v>
      </c>
      <c r="D16" s="16">
        <f t="shared" si="4"/>
        <v>-150.69</v>
      </c>
      <c r="E16" s="74">
        <v>1.0044</v>
      </c>
      <c r="F16" s="16">
        <f t="shared" si="1"/>
        <v>-0.87582057472085151</v>
      </c>
      <c r="G16" s="16">
        <f t="shared" si="2"/>
        <v>-0.49168860155146682</v>
      </c>
      <c r="H16" s="19">
        <f t="shared" si="5"/>
        <v>9.789999999999992</v>
      </c>
      <c r="I16" s="20">
        <f t="shared" si="6"/>
        <v>0.17237467782674865</v>
      </c>
      <c r="J16" s="78">
        <f t="shared" si="0"/>
        <v>1.0044612317659711</v>
      </c>
    </row>
    <row r="17" spans="1:10">
      <c r="A17" s="17">
        <f t="shared" si="3"/>
        <v>39567</v>
      </c>
      <c r="B17" s="18">
        <f t="shared" si="3"/>
        <v>120</v>
      </c>
      <c r="C17" s="19">
        <v>39.049999999999997</v>
      </c>
      <c r="D17" s="16">
        <f t="shared" si="4"/>
        <v>-140.94999999999999</v>
      </c>
      <c r="E17" s="74">
        <v>1.00712</v>
      </c>
      <c r="F17" s="16">
        <f t="shared" si="1"/>
        <v>-0.78212584690512987</v>
      </c>
      <c r="G17" s="16">
        <f t="shared" si="2"/>
        <v>-0.63448392730071068</v>
      </c>
      <c r="H17" s="19">
        <f t="shared" si="5"/>
        <v>9.7400000000000091</v>
      </c>
      <c r="I17" s="20">
        <f t="shared" si="6"/>
        <v>0.17242441672689518</v>
      </c>
      <c r="J17" s="78">
        <f t="shared" si="0"/>
        <v>1.0071418699397727</v>
      </c>
    </row>
    <row r="18" spans="1:10">
      <c r="A18" s="17">
        <f t="shared" si="3"/>
        <v>39577</v>
      </c>
      <c r="B18" s="18">
        <f t="shared" si="3"/>
        <v>130</v>
      </c>
      <c r="C18" s="19">
        <v>48.75</v>
      </c>
      <c r="D18" s="16">
        <f t="shared" si="4"/>
        <v>-131.25</v>
      </c>
      <c r="E18" s="74">
        <v>1.0096000000000001</v>
      </c>
      <c r="F18" s="16">
        <f t="shared" si="1"/>
        <v>-0.66567553492502951</v>
      </c>
      <c r="G18" s="16">
        <f t="shared" si="2"/>
        <v>-0.75905746963077558</v>
      </c>
      <c r="H18" s="19">
        <f t="shared" si="5"/>
        <v>9.6999999999999886</v>
      </c>
      <c r="I18" s="20">
        <f t="shared" si="6"/>
        <v>0.17256304104811879</v>
      </c>
      <c r="J18" s="78">
        <f t="shared" si="0"/>
        <v>1.0096109703332756</v>
      </c>
    </row>
    <row r="19" spans="1:10">
      <c r="A19" s="17">
        <f t="shared" si="3"/>
        <v>39587</v>
      </c>
      <c r="B19" s="18">
        <f t="shared" si="3"/>
        <v>140</v>
      </c>
      <c r="C19" s="19">
        <v>58.39</v>
      </c>
      <c r="D19" s="16">
        <f t="shared" si="4"/>
        <v>-121.61</v>
      </c>
      <c r="E19" s="74">
        <v>1.01173</v>
      </c>
      <c r="F19" s="16">
        <f t="shared" si="1"/>
        <v>-0.53028265068128877</v>
      </c>
      <c r="G19" s="16">
        <f t="shared" si="2"/>
        <v>-0.86162515242211124</v>
      </c>
      <c r="H19" s="19">
        <f t="shared" si="5"/>
        <v>9.64</v>
      </c>
      <c r="I19" s="20">
        <f t="shared" si="6"/>
        <v>0.1722200287597617</v>
      </c>
      <c r="J19" s="78">
        <f t="shared" si="0"/>
        <v>1.0117931177520256</v>
      </c>
    </row>
    <row r="20" spans="1:10">
      <c r="A20" s="17">
        <f t="shared" si="3"/>
        <v>39597</v>
      </c>
      <c r="B20" s="18">
        <f t="shared" si="3"/>
        <v>150</v>
      </c>
      <c r="C20" s="19">
        <v>68</v>
      </c>
      <c r="D20" s="16">
        <f t="shared" si="4"/>
        <v>-112</v>
      </c>
      <c r="E20" s="74">
        <v>1.0136099999999999</v>
      </c>
      <c r="F20" s="16">
        <f t="shared" si="1"/>
        <v>-0.37970498915230261</v>
      </c>
      <c r="G20" s="16">
        <f t="shared" si="2"/>
        <v>-0.93980282682744132</v>
      </c>
      <c r="H20" s="19">
        <f t="shared" si="5"/>
        <v>9.61</v>
      </c>
      <c r="I20" s="20">
        <f t="shared" si="6"/>
        <v>0.17232271494319432</v>
      </c>
      <c r="J20" s="78">
        <f t="shared" si="0"/>
        <v>1.0136335358614381</v>
      </c>
    </row>
    <row r="21" spans="1:10">
      <c r="A21" s="17">
        <f t="shared" si="3"/>
        <v>39607</v>
      </c>
      <c r="B21" s="18">
        <f t="shared" si="3"/>
        <v>160</v>
      </c>
      <c r="C21" s="19">
        <v>77.58</v>
      </c>
      <c r="D21" s="16">
        <f t="shared" si="4"/>
        <v>-102.42</v>
      </c>
      <c r="E21" s="74">
        <v>1.0150699999999999</v>
      </c>
      <c r="F21" s="16">
        <f t="shared" si="1"/>
        <v>-0.21831743590896124</v>
      </c>
      <c r="G21" s="16">
        <f t="shared" si="2"/>
        <v>-0.99131458280312634</v>
      </c>
      <c r="H21" s="19">
        <f t="shared" si="5"/>
        <v>9.5799999999999983</v>
      </c>
      <c r="I21" s="20">
        <f t="shared" si="6"/>
        <v>0.17227999948387429</v>
      </c>
      <c r="J21" s="78">
        <f t="shared" si="0"/>
        <v>1.0150799990387311</v>
      </c>
    </row>
    <row r="22" spans="1:10">
      <c r="A22" s="17">
        <f t="shared" si="3"/>
        <v>39617</v>
      </c>
      <c r="B22" s="18">
        <f t="shared" si="3"/>
        <v>170</v>
      </c>
      <c r="C22" s="19">
        <v>87.14</v>
      </c>
      <c r="D22" s="16">
        <f t="shared" si="4"/>
        <v>-92.86</v>
      </c>
      <c r="E22" s="74">
        <v>1.01603</v>
      </c>
      <c r="F22" s="16">
        <f t="shared" si="1"/>
        <v>-5.0695518073984119E-2</v>
      </c>
      <c r="G22" s="16">
        <f t="shared" si="2"/>
        <v>-1.0147644679171668</v>
      </c>
      <c r="H22" s="19">
        <f t="shared" si="5"/>
        <v>9.5600000000000023</v>
      </c>
      <c r="I22" s="20">
        <f t="shared" si="6"/>
        <v>0.1722456737664356</v>
      </c>
      <c r="J22" s="78">
        <f t="shared" si="0"/>
        <v>1.0160933267302168</v>
      </c>
    </row>
    <row r="23" spans="1:10">
      <c r="A23" s="17">
        <f t="shared" si="3"/>
        <v>39627</v>
      </c>
      <c r="B23" s="18">
        <f t="shared" si="3"/>
        <v>180</v>
      </c>
      <c r="C23" s="19">
        <v>96.67</v>
      </c>
      <c r="D23" s="16">
        <f t="shared" si="4"/>
        <v>-83.33</v>
      </c>
      <c r="E23" s="74">
        <v>1.0166299999999999</v>
      </c>
      <c r="F23" s="16">
        <f t="shared" si="1"/>
        <v>0.11808228430503113</v>
      </c>
      <c r="G23" s="16">
        <f t="shared" si="2"/>
        <v>-1.0097490435911813</v>
      </c>
      <c r="H23" s="19">
        <f t="shared" si="5"/>
        <v>9.5300000000000011</v>
      </c>
      <c r="I23" s="20">
        <f t="shared" si="6"/>
        <v>0.17190800912322077</v>
      </c>
      <c r="J23" s="78">
        <f t="shared" si="0"/>
        <v>1.0166451756019252</v>
      </c>
    </row>
    <row r="24" spans="1:10">
      <c r="A24" s="17">
        <f t="shared" si="3"/>
        <v>39637</v>
      </c>
      <c r="B24" s="18">
        <f t="shared" si="3"/>
        <v>190</v>
      </c>
      <c r="C24" s="19">
        <v>106.21</v>
      </c>
      <c r="D24" s="16">
        <f t="shared" si="4"/>
        <v>-73.790000000000006</v>
      </c>
      <c r="E24" s="74">
        <v>1.01671</v>
      </c>
      <c r="F24" s="16">
        <f t="shared" si="1"/>
        <v>0.2838234466098995</v>
      </c>
      <c r="G24" s="16">
        <f t="shared" si="2"/>
        <v>-0.97629067149823645</v>
      </c>
      <c r="H24" s="19">
        <f t="shared" si="5"/>
        <v>9.539999999999992</v>
      </c>
      <c r="I24" s="20">
        <f t="shared" si="6"/>
        <v>0.17211548008806341</v>
      </c>
      <c r="J24" s="78">
        <f t="shared" si="0"/>
        <v>1.0167225105713102</v>
      </c>
    </row>
    <row r="25" spans="1:10">
      <c r="A25" s="17">
        <f t="shared" si="3"/>
        <v>39647</v>
      </c>
      <c r="B25" s="18">
        <f t="shared" si="3"/>
        <v>200</v>
      </c>
      <c r="C25" s="19">
        <v>115.75</v>
      </c>
      <c r="D25" s="16">
        <f t="shared" si="4"/>
        <v>-64.25</v>
      </c>
      <c r="E25" s="74">
        <v>1.01627</v>
      </c>
      <c r="F25" s="16">
        <f t="shared" si="1"/>
        <v>0.44151368174238703</v>
      </c>
      <c r="G25" s="16">
        <f t="shared" si="2"/>
        <v>-0.9153525996763664</v>
      </c>
      <c r="H25" s="19">
        <f t="shared" si="5"/>
        <v>9.5400000000000063</v>
      </c>
      <c r="I25" s="20">
        <f t="shared" si="6"/>
        <v>0.17196654002789655</v>
      </c>
      <c r="J25" s="78">
        <f t="shared" si="0"/>
        <v>1.0163221535823563</v>
      </c>
    </row>
    <row r="26" spans="1:10">
      <c r="A26" s="17">
        <f t="shared" si="3"/>
        <v>39657</v>
      </c>
      <c r="B26" s="18">
        <f t="shared" si="3"/>
        <v>210</v>
      </c>
      <c r="C26" s="19">
        <v>125.29</v>
      </c>
      <c r="D26" s="16">
        <f t="shared" si="4"/>
        <v>-54.709999999999994</v>
      </c>
      <c r="E26" s="74">
        <v>1.01546</v>
      </c>
      <c r="F26" s="16">
        <f t="shared" si="1"/>
        <v>0.58664664927196464</v>
      </c>
      <c r="G26" s="16">
        <f t="shared" si="2"/>
        <v>-0.8288574790022567</v>
      </c>
      <c r="H26" s="19">
        <f t="shared" si="5"/>
        <v>9.5400000000000063</v>
      </c>
      <c r="I26" s="20">
        <f t="shared" si="6"/>
        <v>0.17169252350285014</v>
      </c>
      <c r="J26" s="78">
        <f t="shared" si="0"/>
        <v>1.0154562826739169</v>
      </c>
    </row>
    <row r="27" spans="1:10">
      <c r="A27" s="17">
        <f t="shared" si="3"/>
        <v>39667</v>
      </c>
      <c r="B27" s="18">
        <f t="shared" si="3"/>
        <v>220</v>
      </c>
      <c r="C27" s="19">
        <v>134.87</v>
      </c>
      <c r="D27" s="16">
        <f t="shared" si="4"/>
        <v>-45.129999999999995</v>
      </c>
      <c r="E27" s="74">
        <v>1.0141500000000001</v>
      </c>
      <c r="F27" s="16">
        <f t="shared" si="1"/>
        <v>0.71548342138565379</v>
      </c>
      <c r="G27" s="16">
        <f t="shared" si="2"/>
        <v>-0.71873757117760251</v>
      </c>
      <c r="H27" s="19">
        <f t="shared" si="5"/>
        <v>9.5799999999999983</v>
      </c>
      <c r="I27" s="20">
        <f t="shared" si="6"/>
        <v>0.17196785200034256</v>
      </c>
      <c r="J27" s="78">
        <f t="shared" si="0"/>
        <v>1.0141447968846677</v>
      </c>
    </row>
    <row r="28" spans="1:10">
      <c r="A28" s="17">
        <f t="shared" si="3"/>
        <v>39677</v>
      </c>
      <c r="B28" s="18">
        <f t="shared" si="3"/>
        <v>230</v>
      </c>
      <c r="C28" s="19">
        <v>144.46</v>
      </c>
      <c r="D28" s="16">
        <f t="shared" si="4"/>
        <v>-35.539999999999992</v>
      </c>
      <c r="E28" s="74">
        <v>1.0124</v>
      </c>
      <c r="F28" s="16">
        <f t="shared" si="1"/>
        <v>0.82379991577148171</v>
      </c>
      <c r="G28" s="16">
        <f t="shared" si="2"/>
        <v>-0.58847893656009442</v>
      </c>
      <c r="H28" s="19">
        <f t="shared" si="5"/>
        <v>9.5900000000000034</v>
      </c>
      <c r="I28" s="20">
        <f t="shared" si="6"/>
        <v>0.17155376263195232</v>
      </c>
      <c r="J28" s="78">
        <f t="shared" si="0"/>
        <v>1.0124282181476374</v>
      </c>
    </row>
    <row r="29" spans="1:10">
      <c r="A29" s="17">
        <f t="shared" si="3"/>
        <v>39687</v>
      </c>
      <c r="B29" s="18">
        <f t="shared" si="3"/>
        <v>240</v>
      </c>
      <c r="C29" s="19">
        <v>154.09</v>
      </c>
      <c r="D29" s="16">
        <f t="shared" si="4"/>
        <v>-25.909999999999997</v>
      </c>
      <c r="E29" s="74">
        <v>1.01037</v>
      </c>
      <c r="F29" s="16">
        <f t="shared" si="1"/>
        <v>0.90880915241598481</v>
      </c>
      <c r="G29" s="16">
        <f t="shared" si="2"/>
        <v>-0.4414900467563671</v>
      </c>
      <c r="H29" s="19">
        <f t="shared" si="5"/>
        <v>9.6299999999999955</v>
      </c>
      <c r="I29" s="20">
        <f t="shared" si="6"/>
        <v>0.17157916104627466</v>
      </c>
      <c r="J29" s="78">
        <f t="shared" si="0"/>
        <v>1.0103502197925858</v>
      </c>
    </row>
    <row r="30" spans="1:10">
      <c r="A30" s="17">
        <f t="shared" si="3"/>
        <v>39697</v>
      </c>
      <c r="B30" s="18">
        <f t="shared" si="3"/>
        <v>250</v>
      </c>
      <c r="C30" s="19">
        <v>163.77000000000001</v>
      </c>
      <c r="D30" s="16">
        <f t="shared" si="4"/>
        <v>-16.22999999999999</v>
      </c>
      <c r="E30" s="74">
        <v>1.0079899999999999</v>
      </c>
      <c r="F30" s="16">
        <f t="shared" si="1"/>
        <v>0.96781905296954318</v>
      </c>
      <c r="G30" s="16">
        <f t="shared" si="2"/>
        <v>-0.28172703244299524</v>
      </c>
      <c r="H30" s="19">
        <f t="shared" si="5"/>
        <v>9.6800000000000068</v>
      </c>
      <c r="I30" s="20">
        <f t="shared" si="6"/>
        <v>0.17165844423012544</v>
      </c>
      <c r="J30" s="78">
        <f t="shared" si="0"/>
        <v>1.0079667650293032</v>
      </c>
    </row>
    <row r="31" spans="1:10">
      <c r="A31" s="17">
        <f t="shared" si="3"/>
        <v>39707</v>
      </c>
      <c r="B31" s="18">
        <f t="shared" si="3"/>
        <v>260</v>
      </c>
      <c r="C31" s="19">
        <v>173.5</v>
      </c>
      <c r="D31" s="16">
        <f t="shared" si="4"/>
        <v>-6.5</v>
      </c>
      <c r="E31" s="74">
        <v>1.0053300000000001</v>
      </c>
      <c r="F31" s="16">
        <f t="shared" si="1"/>
        <v>0.99886759366734368</v>
      </c>
      <c r="G31" s="16">
        <f t="shared" si="2"/>
        <v>-0.11380658689728967</v>
      </c>
      <c r="H31" s="19">
        <f t="shared" si="5"/>
        <v>9.7299999999999898</v>
      </c>
      <c r="I31" s="20">
        <f t="shared" si="6"/>
        <v>0.17163564754977453</v>
      </c>
      <c r="J31" s="78">
        <f t="shared" si="0"/>
        <v>1.0053454422987664</v>
      </c>
    </row>
    <row r="32" spans="1:10">
      <c r="A32" s="17">
        <f t="shared" si="3"/>
        <v>39717</v>
      </c>
      <c r="B32" s="18">
        <f t="shared" si="3"/>
        <v>270</v>
      </c>
      <c r="C32" s="19">
        <v>183.27</v>
      </c>
      <c r="D32" s="16">
        <f t="shared" si="4"/>
        <v>3.2700000000000102</v>
      </c>
      <c r="E32" s="74">
        <v>1.00261</v>
      </c>
      <c r="F32" s="16">
        <f t="shared" si="1"/>
        <v>1.0009775706669142</v>
      </c>
      <c r="G32" s="16">
        <f t="shared" si="2"/>
        <v>5.7190166302981578E-2</v>
      </c>
      <c r="H32" s="19">
        <f t="shared" si="5"/>
        <v>9.7700000000000102</v>
      </c>
      <c r="I32" s="20">
        <f t="shared" si="6"/>
        <v>0.17140993695660553</v>
      </c>
      <c r="J32" s="78">
        <f t="shared" si="0"/>
        <v>1.0025646892653393</v>
      </c>
    </row>
    <row r="33" spans="1:16">
      <c r="A33" s="17">
        <f t="shared" si="3"/>
        <v>39727</v>
      </c>
      <c r="B33" s="18">
        <f t="shared" si="3"/>
        <v>280</v>
      </c>
      <c r="C33" s="19">
        <v>193.11</v>
      </c>
      <c r="D33" s="16">
        <f t="shared" si="4"/>
        <v>13.110000000000014</v>
      </c>
      <c r="E33" s="74">
        <v>0.99973000000000001</v>
      </c>
      <c r="F33" s="16">
        <f t="shared" si="1"/>
        <v>0.973673431502594</v>
      </c>
      <c r="G33" s="16">
        <f t="shared" si="2"/>
        <v>0.2267600531089268</v>
      </c>
      <c r="H33" s="19">
        <f t="shared" si="5"/>
        <v>9.8400000000000034</v>
      </c>
      <c r="I33" s="20">
        <f t="shared" si="6"/>
        <v>0.17164767110098317</v>
      </c>
      <c r="J33" s="78">
        <f t="shared" si="0"/>
        <v>0.99969698557285613</v>
      </c>
    </row>
    <row r="34" spans="1:16">
      <c r="A34" s="17">
        <f t="shared" si="3"/>
        <v>39737</v>
      </c>
      <c r="B34" s="18">
        <f t="shared" si="3"/>
        <v>290</v>
      </c>
      <c r="C34" s="19">
        <v>202.99</v>
      </c>
      <c r="D34" s="16">
        <f t="shared" si="4"/>
        <v>22.990000000000009</v>
      </c>
      <c r="E34" s="74">
        <v>0.99682999999999999</v>
      </c>
      <c r="F34" s="16">
        <f t="shared" si="1"/>
        <v>0.91765481835825924</v>
      </c>
      <c r="G34" s="16">
        <f t="shared" si="2"/>
        <v>0.3893323557628755</v>
      </c>
      <c r="H34" s="19">
        <f t="shared" si="5"/>
        <v>9.8799999999999955</v>
      </c>
      <c r="I34" s="20">
        <f t="shared" si="6"/>
        <v>0.17134700263376954</v>
      </c>
      <c r="J34" s="78">
        <f t="shared" si="0"/>
        <v>0.99683531451247187</v>
      </c>
    </row>
    <row r="35" spans="1:16">
      <c r="A35" s="17">
        <f t="shared" si="3"/>
        <v>39747</v>
      </c>
      <c r="B35" s="18">
        <f t="shared" si="3"/>
        <v>300</v>
      </c>
      <c r="C35" s="19">
        <v>212.94</v>
      </c>
      <c r="D35" s="16">
        <f t="shared" si="4"/>
        <v>32.94</v>
      </c>
      <c r="E35" s="74">
        <v>0.99411000000000005</v>
      </c>
      <c r="F35" s="16">
        <f t="shared" si="1"/>
        <v>0.8342973263862592</v>
      </c>
      <c r="G35" s="16">
        <f t="shared" si="2"/>
        <v>0.54055773353522529</v>
      </c>
      <c r="H35" s="19">
        <f t="shared" si="5"/>
        <v>9.9499999999999886</v>
      </c>
      <c r="I35" s="20">
        <f t="shared" si="6"/>
        <v>0.17162056734300637</v>
      </c>
      <c r="J35" s="78">
        <f t="shared" si="0"/>
        <v>0.99405625708130285</v>
      </c>
    </row>
    <row r="36" spans="1:16">
      <c r="A36" s="17">
        <f t="shared" si="3"/>
        <v>39757</v>
      </c>
      <c r="B36" s="18">
        <f t="shared" si="3"/>
        <v>310</v>
      </c>
      <c r="C36" s="19">
        <v>222.94</v>
      </c>
      <c r="D36" s="16">
        <f t="shared" si="4"/>
        <v>42.94</v>
      </c>
      <c r="E36" s="74">
        <v>0.99148000000000003</v>
      </c>
      <c r="F36" s="16">
        <f t="shared" si="1"/>
        <v>0.72583027249828347</v>
      </c>
      <c r="G36" s="16">
        <f t="shared" si="2"/>
        <v>0.67542801683456077</v>
      </c>
      <c r="H36" s="19">
        <f t="shared" si="5"/>
        <v>10</v>
      </c>
      <c r="I36" s="20">
        <f t="shared" si="6"/>
        <v>0.17157155356888801</v>
      </c>
      <c r="J36" s="78">
        <f t="shared" si="0"/>
        <v>0.99144915097298281</v>
      </c>
    </row>
    <row r="37" spans="1:16">
      <c r="A37" s="17">
        <f t="shared" si="3"/>
        <v>39767</v>
      </c>
      <c r="B37" s="18">
        <f t="shared" si="3"/>
        <v>320</v>
      </c>
      <c r="C37" s="19">
        <v>232.99</v>
      </c>
      <c r="D37" s="16">
        <f t="shared" si="4"/>
        <v>52.990000000000009</v>
      </c>
      <c r="E37" s="74">
        <v>0.98909000000000002</v>
      </c>
      <c r="F37" s="16">
        <f t="shared" si="1"/>
        <v>0.59538707964916016</v>
      </c>
      <c r="G37" s="16">
        <f t="shared" si="2"/>
        <v>0.78981849401419102</v>
      </c>
      <c r="H37" s="19">
        <f t="shared" si="5"/>
        <v>10.050000000000011</v>
      </c>
      <c r="I37" s="20">
        <f t="shared" si="6"/>
        <v>0.17159911804952571</v>
      </c>
      <c r="J37" s="78">
        <f t="shared" si="0"/>
        <v>0.9890931654230154</v>
      </c>
    </row>
    <row r="38" spans="1:16">
      <c r="A38" s="17">
        <f t="shared" si="3"/>
        <v>39777</v>
      </c>
      <c r="B38" s="18">
        <f t="shared" si="3"/>
        <v>330</v>
      </c>
      <c r="C38" s="19">
        <v>243.08</v>
      </c>
      <c r="D38" s="16">
        <f t="shared" si="4"/>
        <v>63.080000000000013</v>
      </c>
      <c r="E38" s="74">
        <v>0.98709999999999998</v>
      </c>
      <c r="F38" s="16">
        <f t="shared" si="1"/>
        <v>0.44690555469093807</v>
      </c>
      <c r="G38" s="16">
        <f t="shared" si="2"/>
        <v>0.88013739563001459</v>
      </c>
      <c r="H38" s="19">
        <f t="shared" si="5"/>
        <v>10.090000000000003</v>
      </c>
      <c r="I38" s="20">
        <f t="shared" si="6"/>
        <v>0.17158955093115039</v>
      </c>
      <c r="J38" s="78">
        <f t="shared" si="0"/>
        <v>0.98706272061894562</v>
      </c>
    </row>
    <row r="39" spans="1:16">
      <c r="A39" s="17">
        <f t="shared" si="3"/>
        <v>39787</v>
      </c>
      <c r="B39" s="18">
        <f t="shared" si="3"/>
        <v>340</v>
      </c>
      <c r="C39" s="19">
        <v>253.22</v>
      </c>
      <c r="D39" s="16">
        <f t="shared" si="4"/>
        <v>73.22</v>
      </c>
      <c r="E39" s="74">
        <v>0.98543000000000003</v>
      </c>
      <c r="F39" s="16">
        <f t="shared" si="1"/>
        <v>0.28449128759402875</v>
      </c>
      <c r="G39" s="16">
        <f t="shared" si="2"/>
        <v>0.94347071612376587</v>
      </c>
      <c r="H39" s="19">
        <f t="shared" si="5"/>
        <v>10.139999999999986</v>
      </c>
      <c r="I39" s="20">
        <f t="shared" si="6"/>
        <v>0.17185686367418565</v>
      </c>
      <c r="J39" s="78">
        <f t="shared" si="0"/>
        <v>0.98541912993108371</v>
      </c>
    </row>
    <row r="40" spans="1:16">
      <c r="A40" s="17">
        <f t="shared" si="3"/>
        <v>39797</v>
      </c>
      <c r="B40" s="18">
        <f t="shared" si="3"/>
        <v>350</v>
      </c>
      <c r="C40" s="19">
        <v>263.38</v>
      </c>
      <c r="D40" s="16">
        <f t="shared" si="4"/>
        <v>83.38</v>
      </c>
      <c r="E40" s="74">
        <v>0.98419999999999996</v>
      </c>
      <c r="F40" s="16">
        <f t="shared" si="1"/>
        <v>0.11346241043595709</v>
      </c>
      <c r="G40" s="16">
        <f t="shared" si="2"/>
        <v>0.97763792961303531</v>
      </c>
      <c r="H40" s="19">
        <f t="shared" si="5"/>
        <v>10.159999999999997</v>
      </c>
      <c r="I40" s="20">
        <f t="shared" si="6"/>
        <v>0.17176623524517884</v>
      </c>
      <c r="J40" s="78">
        <f t="shared" si="0"/>
        <v>0.98421864356326039</v>
      </c>
    </row>
    <row r="41" spans="1:16">
      <c r="A41" s="17">
        <f t="shared" si="3"/>
        <v>39807</v>
      </c>
      <c r="B41" s="18">
        <f t="shared" si="3"/>
        <v>360</v>
      </c>
      <c r="C41" s="19">
        <v>273.56</v>
      </c>
      <c r="D41" s="16">
        <f t="shared" si="4"/>
        <v>93.56</v>
      </c>
      <c r="E41" s="74">
        <v>0.98351999999999995</v>
      </c>
      <c r="F41" s="19">
        <f t="shared" si="1"/>
        <v>-6.1070445183804396E-2</v>
      </c>
      <c r="G41" s="19">
        <f t="shared" si="2"/>
        <v>0.98162212236942381</v>
      </c>
      <c r="H41" s="19">
        <f t="shared" si="5"/>
        <v>10.180000000000007</v>
      </c>
      <c r="I41" s="20">
        <f t="shared" si="6"/>
        <v>0.17186662043796075</v>
      </c>
      <c r="J41" s="78">
        <f t="shared" si="0"/>
        <v>0.98349828967653052</v>
      </c>
    </row>
    <row r="42" spans="1:16" ht="13.5" thickBot="1">
      <c r="A42" s="31"/>
    </row>
    <row r="43" spans="1:16" ht="13.5" thickBot="1">
      <c r="E43" s="38" t="s">
        <v>7</v>
      </c>
      <c r="F43" s="39">
        <v>0</v>
      </c>
      <c r="G43" s="33">
        <v>0</v>
      </c>
      <c r="H43" s="40"/>
      <c r="I43" s="40"/>
    </row>
    <row r="44" spans="1:16">
      <c r="E44" s="32" t="s">
        <v>51</v>
      </c>
      <c r="F44" s="41">
        <v>-0.19</v>
      </c>
      <c r="G44" s="42">
        <v>0.96</v>
      </c>
      <c r="H44" s="26"/>
      <c r="I44" s="26"/>
      <c r="P44" s="35"/>
    </row>
    <row r="45" spans="1:16" ht="13.5" thickBot="1">
      <c r="E45" s="34" t="s">
        <v>52</v>
      </c>
      <c r="F45" s="43">
        <v>0.25</v>
      </c>
      <c r="G45" s="44">
        <v>-0.99</v>
      </c>
      <c r="H45" s="26"/>
      <c r="I45" s="26"/>
    </row>
    <row r="46" spans="1:16">
      <c r="F46" s="36"/>
    </row>
    <row r="47" spans="1:16">
      <c r="F47" s="36"/>
    </row>
    <row r="48" spans="1:16">
      <c r="F48" s="36"/>
    </row>
    <row r="49" spans="6:6">
      <c r="F49" s="36"/>
    </row>
    <row r="50" spans="6:6">
      <c r="F50" s="36"/>
    </row>
    <row r="51" spans="6:6">
      <c r="F51" s="36"/>
    </row>
    <row r="52" spans="6:6">
      <c r="F52" s="36"/>
    </row>
    <row r="53" spans="6:6">
      <c r="F53" s="36"/>
    </row>
    <row r="54" spans="6:6">
      <c r="F54" s="36"/>
    </row>
    <row r="55" spans="6:6">
      <c r="F55" s="36"/>
    </row>
    <row r="56" spans="6:6">
      <c r="F56" s="36"/>
    </row>
    <row r="57" spans="6:6">
      <c r="F57" s="36"/>
    </row>
    <row r="58" spans="6:6">
      <c r="F58" s="36"/>
    </row>
  </sheetData>
  <mergeCells count="4">
    <mergeCell ref="F2:J2"/>
    <mergeCell ref="L2:M2"/>
    <mergeCell ref="A1:E1"/>
    <mergeCell ref="A3:A4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3"/>
  <sheetViews>
    <sheetView workbookViewId="0">
      <selection activeCell="I3" sqref="I3"/>
    </sheetView>
  </sheetViews>
  <sheetFormatPr baseColWidth="10" defaultRowHeight="12.75"/>
  <cols>
    <col min="1" max="2" width="8.7109375" customWidth="1"/>
    <col min="3" max="3" width="12.7109375" customWidth="1"/>
    <col min="4" max="4" width="8.140625" customWidth="1"/>
    <col min="6" max="6" width="7.7109375" customWidth="1"/>
    <col min="7" max="7" width="2.7109375" customWidth="1"/>
  </cols>
  <sheetData>
    <row r="1" spans="1:15" ht="15.75">
      <c r="A1" s="100" t="s">
        <v>28</v>
      </c>
      <c r="B1" s="101"/>
      <c r="C1" s="101"/>
      <c r="D1" s="101"/>
      <c r="E1" s="101"/>
      <c r="F1" s="97"/>
      <c r="G1" s="97"/>
    </row>
    <row r="2" spans="1:15" ht="12.75" customHeight="1" thickBot="1">
      <c r="B2" s="1"/>
      <c r="C2" s="59"/>
      <c r="D2" s="2"/>
      <c r="E2" s="2"/>
      <c r="F2" s="2"/>
      <c r="G2" s="45"/>
      <c r="H2" s="29"/>
      <c r="I2" s="29"/>
      <c r="J2" s="29"/>
      <c r="K2" s="29"/>
      <c r="L2" s="3"/>
      <c r="M2" s="95"/>
      <c r="N2" s="95"/>
    </row>
    <row r="3" spans="1:15" ht="15" customHeight="1">
      <c r="A3" s="113" t="s">
        <v>1</v>
      </c>
      <c r="B3" s="115" t="s">
        <v>27</v>
      </c>
      <c r="C3" s="104" t="s">
        <v>29</v>
      </c>
      <c r="D3" s="106" t="s">
        <v>26</v>
      </c>
      <c r="E3" s="106"/>
      <c r="F3" s="107"/>
      <c r="G3" s="46"/>
      <c r="H3" s="47"/>
      <c r="I3" s="48"/>
      <c r="J3" s="9"/>
      <c r="K3" s="26"/>
      <c r="L3" s="26"/>
      <c r="M3" s="26"/>
      <c r="N3" s="26"/>
    </row>
    <row r="4" spans="1:15" ht="12.95" customHeight="1" thickBot="1">
      <c r="A4" s="114"/>
      <c r="B4" s="116"/>
      <c r="C4" s="105"/>
      <c r="D4" s="108"/>
      <c r="E4" s="108"/>
      <c r="F4" s="109"/>
      <c r="G4" s="23"/>
      <c r="H4" s="49"/>
      <c r="I4" s="50"/>
      <c r="J4" s="26"/>
      <c r="K4" s="26"/>
      <c r="L4" s="26"/>
      <c r="M4" s="26"/>
      <c r="N4" s="26"/>
    </row>
    <row r="5" spans="1:15" ht="12.95" customHeight="1">
      <c r="A5" s="56">
        <v>39527</v>
      </c>
      <c r="B5" s="57">
        <v>359.76</v>
      </c>
      <c r="C5" s="58" t="s">
        <v>23</v>
      </c>
      <c r="D5" s="110" t="s">
        <v>23</v>
      </c>
      <c r="E5" s="111"/>
      <c r="F5" s="112"/>
      <c r="G5" s="40"/>
      <c r="H5" s="23"/>
      <c r="I5" s="24"/>
      <c r="J5" s="26"/>
      <c r="K5" s="26"/>
      <c r="L5" s="26"/>
      <c r="M5" s="26"/>
      <c r="N5" s="26"/>
    </row>
    <row r="6" spans="1:15" ht="12.95" customHeight="1">
      <c r="A6" s="54">
        <v>39713</v>
      </c>
      <c r="B6" s="52">
        <v>179.36</v>
      </c>
      <c r="C6" s="55">
        <f>B6-B5+360</f>
        <v>179.60000000000002</v>
      </c>
      <c r="D6" s="53">
        <f>A6-A5</f>
        <v>186</v>
      </c>
      <c r="E6" s="102" t="s">
        <v>24</v>
      </c>
      <c r="F6" s="103"/>
      <c r="G6" s="40"/>
      <c r="H6" s="51"/>
      <c r="I6" s="24"/>
      <c r="J6" s="26"/>
      <c r="K6" s="26"/>
      <c r="L6" s="26"/>
      <c r="M6" s="26"/>
      <c r="N6" s="26"/>
    </row>
    <row r="7" spans="1:15" ht="12.95" customHeight="1">
      <c r="A7" s="54">
        <v>39892</v>
      </c>
      <c r="B7" s="52">
        <v>359.51</v>
      </c>
      <c r="C7" s="55">
        <f>B7-B6</f>
        <v>180.14999999999998</v>
      </c>
      <c r="D7" s="53">
        <f>A7-A6</f>
        <v>179</v>
      </c>
      <c r="E7" s="102" t="s">
        <v>25</v>
      </c>
      <c r="F7" s="103"/>
      <c r="G7" s="40"/>
      <c r="H7" s="51"/>
      <c r="I7" s="24"/>
      <c r="J7" s="30"/>
      <c r="K7" s="23"/>
      <c r="L7" s="26"/>
      <c r="M7" s="26"/>
      <c r="N7" s="26"/>
    </row>
    <row r="8" spans="1:15" ht="12.75" customHeight="1">
      <c r="A8" s="31"/>
      <c r="B8" s="23"/>
      <c r="C8" s="40"/>
      <c r="D8" s="40"/>
      <c r="E8" s="28"/>
      <c r="F8" s="40"/>
      <c r="G8" s="40"/>
      <c r="H8" s="40"/>
      <c r="I8" s="51"/>
      <c r="J8" s="24"/>
      <c r="K8" s="30"/>
      <c r="L8" s="80"/>
      <c r="M8" s="26"/>
      <c r="N8" s="26"/>
      <c r="O8" s="26"/>
    </row>
    <row r="9" spans="1:15" ht="12.75" customHeight="1">
      <c r="A9" s="31"/>
      <c r="B9" s="23"/>
      <c r="C9" s="40"/>
      <c r="D9" s="40"/>
      <c r="E9" s="28"/>
      <c r="F9" s="40"/>
      <c r="G9" s="40"/>
      <c r="H9" s="40"/>
      <c r="I9" s="51"/>
      <c r="J9" s="24"/>
      <c r="K9" s="30"/>
      <c r="L9" s="24"/>
      <c r="M9" s="60"/>
      <c r="N9" s="26"/>
      <c r="O9" s="26"/>
    </row>
    <row r="10" spans="1:15" ht="12.75" customHeight="1">
      <c r="A10" s="31"/>
      <c r="B10" s="23"/>
      <c r="C10" s="40"/>
      <c r="D10" s="40"/>
      <c r="E10" s="28"/>
      <c r="F10" s="40"/>
      <c r="G10" s="40"/>
      <c r="H10" s="40"/>
      <c r="J10" s="24"/>
      <c r="K10" s="30"/>
      <c r="L10" s="26"/>
      <c r="M10" s="29"/>
      <c r="N10" s="26"/>
      <c r="O10" s="26"/>
    </row>
    <row r="11" spans="1:15" ht="12.75" customHeight="1">
      <c r="A11" s="31"/>
      <c r="B11" s="23"/>
      <c r="C11" s="40"/>
      <c r="D11" s="40"/>
      <c r="E11" s="28"/>
      <c r="F11" s="40"/>
      <c r="G11" s="40"/>
      <c r="H11" s="40"/>
      <c r="K11" s="30"/>
      <c r="L11" s="28"/>
      <c r="M11" s="29"/>
      <c r="N11" s="26"/>
      <c r="O11" s="26"/>
    </row>
    <row r="12" spans="1:15">
      <c r="A12" s="31"/>
      <c r="B12" s="23"/>
      <c r="C12" s="40"/>
      <c r="D12" s="40"/>
      <c r="E12" s="28"/>
      <c r="F12" s="40"/>
      <c r="G12" s="40"/>
      <c r="H12" s="40"/>
      <c r="I12" s="51"/>
      <c r="J12" s="24"/>
      <c r="K12" s="27"/>
      <c r="L12" s="28"/>
      <c r="M12" s="29"/>
      <c r="N12" s="26"/>
      <c r="O12" s="26"/>
    </row>
    <row r="13" spans="1:15">
      <c r="A13" s="31"/>
      <c r="B13" s="23"/>
      <c r="C13" s="40"/>
      <c r="D13" s="40"/>
      <c r="E13" s="28"/>
      <c r="F13" s="40"/>
      <c r="G13" s="40"/>
      <c r="H13" s="40"/>
      <c r="I13" s="51"/>
      <c r="J13" s="24"/>
      <c r="K13" s="26"/>
      <c r="L13" s="26"/>
      <c r="M13" s="26"/>
      <c r="N13" s="26"/>
      <c r="O13" s="26"/>
    </row>
    <row r="14" spans="1:15" ht="12.75" customHeight="1">
      <c r="A14" s="31"/>
      <c r="B14" s="23"/>
      <c r="C14" s="40"/>
      <c r="D14" s="40"/>
      <c r="E14" s="28"/>
      <c r="F14" s="40"/>
      <c r="G14" s="40"/>
      <c r="H14" s="40"/>
      <c r="I14" s="51"/>
      <c r="J14" s="24"/>
      <c r="K14" s="26"/>
      <c r="L14" s="26"/>
      <c r="M14" s="26"/>
      <c r="N14" s="26"/>
      <c r="O14" s="26"/>
    </row>
    <row r="23" spans="8:8">
      <c r="H23" s="37"/>
    </row>
  </sheetData>
  <mergeCells count="9">
    <mergeCell ref="M2:N2"/>
    <mergeCell ref="A1:G1"/>
    <mergeCell ref="E6:F6"/>
    <mergeCell ref="C3:C4"/>
    <mergeCell ref="E7:F7"/>
    <mergeCell ref="D3:F4"/>
    <mergeCell ref="D5:F5"/>
    <mergeCell ref="A3:A4"/>
    <mergeCell ref="B3:B4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"/>
  <sheetViews>
    <sheetView topLeftCell="A7" workbookViewId="0">
      <selection activeCell="G35" sqref="G35"/>
    </sheetView>
  </sheetViews>
  <sheetFormatPr baseColWidth="10" defaultRowHeight="12.75"/>
  <cols>
    <col min="7" max="7" width="12.5703125" bestFit="1" customWidth="1"/>
    <col min="8" max="8" width="15.7109375" customWidth="1"/>
  </cols>
  <sheetData>
    <row r="1" spans="1:10" ht="15.75">
      <c r="A1" s="100" t="s">
        <v>43</v>
      </c>
      <c r="B1" s="97"/>
      <c r="D1" s="117" t="s">
        <v>44</v>
      </c>
      <c r="E1" s="96"/>
      <c r="F1" s="96"/>
      <c r="G1" s="96"/>
      <c r="H1" s="96"/>
      <c r="I1" s="26"/>
      <c r="J1" s="26"/>
    </row>
    <row r="2" spans="1:10" ht="15">
      <c r="A2" s="81"/>
      <c r="B2" s="82">
        <v>2003</v>
      </c>
      <c r="I2" s="83"/>
      <c r="J2" s="84"/>
    </row>
    <row r="3" spans="1:10" ht="16.5" thickBot="1">
      <c r="A3" s="85" t="s">
        <v>40</v>
      </c>
      <c r="B3" s="86" t="s">
        <v>42</v>
      </c>
      <c r="C3" s="86" t="s">
        <v>45</v>
      </c>
      <c r="D3" s="86" t="s">
        <v>46</v>
      </c>
      <c r="E3" s="86" t="s">
        <v>47</v>
      </c>
      <c r="F3" s="87" t="s">
        <v>48</v>
      </c>
      <c r="G3" s="87" t="s">
        <v>49</v>
      </c>
      <c r="H3" s="91" t="s">
        <v>50</v>
      </c>
      <c r="J3" s="88"/>
    </row>
    <row r="4" spans="1:10">
      <c r="A4" s="18" t="s">
        <v>33</v>
      </c>
      <c r="B4" s="89">
        <f>0.3870971</f>
        <v>0.38709710000000003</v>
      </c>
      <c r="C4" s="19">
        <f t="shared" ref="C4:C11" si="0">B4^2</f>
        <v>0.14984416482841001</v>
      </c>
      <c r="D4" s="19">
        <f>B4^1.5</f>
        <v>0.24084069767586938</v>
      </c>
      <c r="E4" s="89">
        <v>0.240844</v>
      </c>
      <c r="F4" s="90">
        <f>LOG(B4)</f>
        <v>-0.4121800822556127</v>
      </c>
      <c r="G4" s="90">
        <f>LOG(E4)</f>
        <v>-0.61826416852890809</v>
      </c>
      <c r="H4" s="90">
        <f t="shared" ref="H4:H11" si="1">E4^2/B4^3</f>
        <v>1.0000274234944728</v>
      </c>
    </row>
    <row r="5" spans="1:10">
      <c r="A5" s="18" t="s">
        <v>34</v>
      </c>
      <c r="B5" s="89">
        <f>0.7233298</f>
        <v>0.72332980000000002</v>
      </c>
      <c r="C5" s="19">
        <f t="shared" si="0"/>
        <v>0.52320599956804004</v>
      </c>
      <c r="D5" s="19">
        <f t="shared" ref="D5:D11" si="2">B5^1.5</f>
        <v>0.61518329872189359</v>
      </c>
      <c r="E5" s="89">
        <v>0.61518300000000004</v>
      </c>
      <c r="F5" s="89">
        <f t="shared" ref="F5:F11" si="3">LOG(B5)</f>
        <v>-0.14066364231479736</v>
      </c>
      <c r="G5" s="89">
        <f t="shared" ref="G5:G11" si="4">LOG(E5)</f>
        <v>-0.21099567435779995</v>
      </c>
      <c r="H5" s="89">
        <f t="shared" si="1"/>
        <v>0.99999902883637581</v>
      </c>
      <c r="I5" s="51"/>
      <c r="J5" s="51"/>
    </row>
    <row r="6" spans="1:10">
      <c r="A6" s="18" t="s">
        <v>35</v>
      </c>
      <c r="B6" s="89">
        <v>0.9999979</v>
      </c>
      <c r="C6" s="19">
        <f t="shared" si="0"/>
        <v>0.99999580000441002</v>
      </c>
      <c r="D6" s="19">
        <f t="shared" si="2"/>
        <v>0.99999685000165373</v>
      </c>
      <c r="E6" s="89">
        <v>0.99997899999999995</v>
      </c>
      <c r="F6" s="89">
        <f t="shared" si="3"/>
        <v>-9.1201936961961961E-7</v>
      </c>
      <c r="G6" s="89">
        <f t="shared" si="4"/>
        <v>-9.1202798832634117E-6</v>
      </c>
      <c r="H6" s="89">
        <f t="shared" si="1"/>
        <v>0.99996430020286176</v>
      </c>
      <c r="I6" s="51"/>
      <c r="J6" s="51"/>
    </row>
    <row r="7" spans="1:10">
      <c r="A7" s="18" t="s">
        <v>41</v>
      </c>
      <c r="B7" s="89">
        <v>1.5237044</v>
      </c>
      <c r="C7" s="19">
        <f t="shared" si="0"/>
        <v>2.3216750985793597</v>
      </c>
      <c r="D7" s="19">
        <f t="shared" si="2"/>
        <v>1.8808366657091211</v>
      </c>
      <c r="E7" s="89">
        <v>1.8807110499999999</v>
      </c>
      <c r="F7" s="89">
        <f t="shared" si="3"/>
        <v>0.18290072166190538</v>
      </c>
      <c r="G7" s="89">
        <f t="shared" si="4"/>
        <v>0.27432207623614935</v>
      </c>
      <c r="H7" s="89">
        <f t="shared" si="1"/>
        <v>0.99986643017264176</v>
      </c>
      <c r="I7" s="51"/>
      <c r="J7" s="51"/>
    </row>
    <row r="8" spans="1:10">
      <c r="A8" s="18" t="s">
        <v>36</v>
      </c>
      <c r="B8" s="89">
        <v>5.2020632999999998</v>
      </c>
      <c r="C8" s="19">
        <f t="shared" si="0"/>
        <v>27.061462577206889</v>
      </c>
      <c r="D8" s="19">
        <f t="shared" si="2"/>
        <v>11.864882692939334</v>
      </c>
      <c r="E8" s="89">
        <v>11.856525019999999</v>
      </c>
      <c r="F8" s="89">
        <f t="shared" si="3"/>
        <v>0.71617563249527227</v>
      </c>
      <c r="G8" s="89">
        <f t="shared" si="4"/>
        <v>1.0739574220995305</v>
      </c>
      <c r="H8" s="89">
        <f t="shared" si="1"/>
        <v>0.99859168782942298</v>
      </c>
      <c r="I8" s="51"/>
      <c r="J8" s="51"/>
    </row>
    <row r="9" spans="1:10">
      <c r="A9" s="18" t="s">
        <v>37</v>
      </c>
      <c r="B9" s="89">
        <f>9.5812129</f>
        <v>9.5812129000000006</v>
      </c>
      <c r="C9" s="19">
        <f t="shared" si="0"/>
        <v>91.799640635126423</v>
      </c>
      <c r="D9" s="19">
        <f t="shared" si="2"/>
        <v>29.657240280724661</v>
      </c>
      <c r="E9" s="89">
        <v>29.423519349999999</v>
      </c>
      <c r="F9" s="89">
        <f t="shared" si="3"/>
        <v>0.98142049054350211</v>
      </c>
      <c r="G9" s="89">
        <f t="shared" si="4"/>
        <v>1.4686946175034472</v>
      </c>
      <c r="H9" s="89">
        <f t="shared" si="1"/>
        <v>0.98430063068246887</v>
      </c>
      <c r="I9" s="51"/>
      <c r="J9" s="51"/>
    </row>
    <row r="10" spans="1:10">
      <c r="A10" s="18" t="s">
        <v>38</v>
      </c>
      <c r="B10" s="89">
        <f>19.1301762</f>
        <v>19.130176200000001</v>
      </c>
      <c r="C10" s="19">
        <f t="shared" si="0"/>
        <v>365.96364144304647</v>
      </c>
      <c r="D10" s="19">
        <f t="shared" si="2"/>
        <v>83.671673483916322</v>
      </c>
      <c r="E10" s="89">
        <v>83.747406819999995</v>
      </c>
      <c r="F10" s="89">
        <f t="shared" si="3"/>
        <v>1.2817189701493712</v>
      </c>
      <c r="G10" s="89">
        <f t="shared" si="4"/>
        <v>1.9229713682915639</v>
      </c>
      <c r="H10" s="89">
        <f t="shared" si="1"/>
        <v>1.0018110695532314</v>
      </c>
      <c r="I10" s="51"/>
      <c r="J10" s="51"/>
    </row>
    <row r="11" spans="1:10">
      <c r="A11" s="18" t="s">
        <v>39</v>
      </c>
      <c r="B11" s="89">
        <f>29.9473438</f>
        <v>29.947343799999999</v>
      </c>
      <c r="C11" s="19">
        <f t="shared" si="0"/>
        <v>896.84340067539836</v>
      </c>
      <c r="D11" s="19">
        <f t="shared" si="2"/>
        <v>163.88434231123884</v>
      </c>
      <c r="E11" s="89">
        <v>163.72320450000001</v>
      </c>
      <c r="F11" s="89">
        <f t="shared" si="3"/>
        <v>1.476358308389444</v>
      </c>
      <c r="G11" s="89">
        <f t="shared" si="4"/>
        <v>2.2141102363583256</v>
      </c>
      <c r="H11" s="89">
        <f t="shared" si="1"/>
        <v>0.99803448468215028</v>
      </c>
      <c r="I11" s="51"/>
      <c r="J11" s="51"/>
    </row>
    <row r="12" spans="1:10">
      <c r="A12" s="23"/>
      <c r="B12" s="51"/>
      <c r="C12" s="40"/>
      <c r="D12" s="40"/>
      <c r="E12" s="40"/>
      <c r="F12" s="40"/>
      <c r="G12" s="40"/>
      <c r="H12" s="40"/>
      <c r="I12" s="40"/>
      <c r="J12" s="40"/>
    </row>
  </sheetData>
  <mergeCells count="2">
    <mergeCell ref="A1:B1"/>
    <mergeCell ref="D1:H1"/>
  </mergeCells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Schultz</dc:creator>
  <cp:lastModifiedBy>Universität Siegen</cp:lastModifiedBy>
  <dcterms:created xsi:type="dcterms:W3CDTF">2008-10-04T17:12:19Z</dcterms:created>
  <dcterms:modified xsi:type="dcterms:W3CDTF">2009-06-23T12:44:12Z</dcterms:modified>
</cp:coreProperties>
</file>