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120" yWindow="105" windowWidth="11625" windowHeight="8625"/>
  </bookViews>
  <sheets>
    <sheet name="Tabelle1" sheetId="4" r:id="rId1"/>
  </sheets>
  <calcPr calcId="124519"/>
</workbook>
</file>

<file path=xl/calcChain.xml><?xml version="1.0" encoding="utf-8"?>
<calcChain xmlns="http://schemas.openxmlformats.org/spreadsheetml/2006/main">
  <c r="D6" i="4"/>
  <c r="F6" s="1"/>
  <c r="K6" s="1"/>
  <c r="G6"/>
  <c r="L6" s="1"/>
  <c r="I6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D7"/>
  <c r="F7"/>
  <c r="K7" s="1"/>
  <c r="G7"/>
  <c r="I7"/>
  <c r="L7"/>
  <c r="D8"/>
  <c r="F8" s="1"/>
  <c r="K8" s="1"/>
  <c r="G8"/>
  <c r="L8" s="1"/>
  <c r="I8"/>
  <c r="D9"/>
  <c r="F9"/>
  <c r="K9" s="1"/>
  <c r="G9"/>
  <c r="I9"/>
  <c r="L9"/>
  <c r="D10"/>
  <c r="F10" s="1"/>
  <c r="K10" s="1"/>
  <c r="G10"/>
  <c r="L10" s="1"/>
  <c r="I10"/>
  <c r="D11"/>
  <c r="F11"/>
  <c r="K11" s="1"/>
  <c r="G11"/>
  <c r="I11"/>
  <c r="L11"/>
  <c r="D12"/>
  <c r="F12" s="1"/>
  <c r="K12" s="1"/>
  <c r="G12"/>
  <c r="L12" s="1"/>
  <c r="I12"/>
  <c r="D13"/>
  <c r="F13"/>
  <c r="K13" s="1"/>
  <c r="G13"/>
  <c r="I13"/>
  <c r="L13"/>
  <c r="D14"/>
  <c r="F14" s="1"/>
  <c r="K14" s="1"/>
  <c r="G14"/>
  <c r="L14" s="1"/>
  <c r="I14"/>
  <c r="D15"/>
  <c r="F15"/>
  <c r="K15" s="1"/>
  <c r="G15"/>
  <c r="I15"/>
  <c r="L15"/>
  <c r="D16"/>
  <c r="F16" s="1"/>
  <c r="K16" s="1"/>
  <c r="G16"/>
  <c r="L16" s="1"/>
  <c r="I16"/>
  <c r="D17"/>
  <c r="F17"/>
  <c r="K17" s="1"/>
  <c r="G17"/>
  <c r="I17"/>
  <c r="L17"/>
  <c r="D18"/>
  <c r="F18" s="1"/>
  <c r="K18" s="1"/>
  <c r="G18"/>
  <c r="L18" s="1"/>
  <c r="I18"/>
  <c r="D19"/>
  <c r="F19"/>
  <c r="K19" s="1"/>
  <c r="G19"/>
  <c r="I19"/>
  <c r="L19"/>
  <c r="D20"/>
  <c r="F20" s="1"/>
  <c r="K20" s="1"/>
  <c r="G20"/>
  <c r="L20" s="1"/>
  <c r="I20"/>
  <c r="D21"/>
  <c r="F21"/>
  <c r="K21" s="1"/>
  <c r="G21"/>
  <c r="I21"/>
  <c r="L21"/>
  <c r="D22"/>
  <c r="F22" s="1"/>
  <c r="K22" s="1"/>
  <c r="G22"/>
  <c r="L22" s="1"/>
  <c r="I22"/>
  <c r="D23"/>
  <c r="F23"/>
  <c r="K23" s="1"/>
  <c r="G23"/>
  <c r="I23"/>
  <c r="L23"/>
  <c r="D24"/>
  <c r="F24" s="1"/>
  <c r="K24" s="1"/>
  <c r="G24"/>
  <c r="L24" s="1"/>
  <c r="I24"/>
  <c r="D25"/>
  <c r="F25"/>
  <c r="K25" s="1"/>
  <c r="G25"/>
  <c r="I25"/>
  <c r="L25"/>
  <c r="D26"/>
  <c r="F26"/>
  <c r="K26" s="1"/>
  <c r="G26"/>
  <c r="I26"/>
  <c r="L26"/>
  <c r="D27"/>
  <c r="F27"/>
  <c r="G27"/>
  <c r="H27"/>
  <c r="I27" s="1"/>
  <c r="L27" s="1"/>
  <c r="J27"/>
  <c r="C28"/>
  <c r="D28"/>
  <c r="F28" s="1"/>
  <c r="K28" s="1"/>
  <c r="G28"/>
  <c r="L28" s="1"/>
  <c r="H28"/>
  <c r="I28"/>
  <c r="J28"/>
  <c r="C29"/>
  <c r="D29" s="1"/>
  <c r="H29"/>
  <c r="I29" s="1"/>
  <c r="J29"/>
  <c r="D30"/>
  <c r="F30"/>
  <c r="G30"/>
  <c r="H30"/>
  <c r="I30" s="1"/>
  <c r="L30" s="1"/>
  <c r="J30"/>
  <c r="D31"/>
  <c r="F31"/>
  <c r="G31"/>
  <c r="H31"/>
  <c r="I31" s="1"/>
  <c r="L31" s="1"/>
  <c r="J31"/>
  <c r="G29" l="1"/>
  <c r="F29"/>
  <c r="K30"/>
  <c r="K27"/>
  <c r="K31"/>
  <c r="N33"/>
  <c r="N34" s="1"/>
  <c r="N36"/>
  <c r="N37" s="1"/>
  <c r="L33" l="1"/>
  <c r="L34" s="1"/>
  <c r="L29"/>
  <c r="M33"/>
  <c r="M34" s="1"/>
  <c r="M36"/>
  <c r="M37" s="1"/>
  <c r="K29"/>
  <c r="K33"/>
  <c r="K34" s="1"/>
</calcChain>
</file>

<file path=xl/sharedStrings.xml><?xml version="1.0" encoding="utf-8"?>
<sst xmlns="http://schemas.openxmlformats.org/spreadsheetml/2006/main" count="30" uniqueCount="23">
  <si>
    <t>r</t>
  </si>
  <si>
    <t>(AE)</t>
  </si>
  <si>
    <t>Datum</t>
  </si>
  <si>
    <t>Neumond</t>
  </si>
  <si>
    <t>1. Viertel</t>
  </si>
  <si>
    <t>Vollmond</t>
  </si>
  <si>
    <t>letztes Viertel</t>
  </si>
  <si>
    <t>(km)</t>
  </si>
  <si>
    <t>Erde</t>
  </si>
  <si>
    <t>Mond</t>
  </si>
  <si>
    <r>
      <t>l</t>
    </r>
    <r>
      <rPr>
        <vertAlign val="subscript"/>
        <sz val="10"/>
        <rFont val="Arial"/>
        <family val="2"/>
      </rPr>
      <t>S</t>
    </r>
    <r>
      <rPr>
        <sz val="10"/>
        <rFont val="Symbol"/>
        <family val="1"/>
        <charset val="2"/>
      </rPr>
      <t>(°)</t>
    </r>
  </si>
  <si>
    <r>
      <t>l</t>
    </r>
    <r>
      <rPr>
        <vertAlign val="subscript"/>
        <sz val="11"/>
        <rFont val="Times New Roman"/>
        <family val="1"/>
      </rPr>
      <t>E</t>
    </r>
    <r>
      <rPr>
        <i/>
        <vertAlign val="sub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(°)</t>
    </r>
  </si>
  <si>
    <r>
      <t>r</t>
    </r>
    <r>
      <rPr>
        <vertAlign val="subscript"/>
        <sz val="11"/>
        <rFont val="Times New Roman"/>
        <family val="1"/>
      </rPr>
      <t>E</t>
    </r>
  </si>
  <si>
    <r>
      <t>x</t>
    </r>
    <r>
      <rPr>
        <vertAlign val="subscript"/>
        <sz val="11"/>
        <rFont val="Times New Roman"/>
        <family val="1"/>
      </rPr>
      <t>M</t>
    </r>
  </si>
  <si>
    <r>
      <t>y</t>
    </r>
    <r>
      <rPr>
        <vertAlign val="subscript"/>
        <sz val="11"/>
        <rFont val="Times New Roman"/>
        <family val="1"/>
      </rPr>
      <t>M</t>
    </r>
  </si>
  <si>
    <r>
      <t>x</t>
    </r>
    <r>
      <rPr>
        <vertAlign val="subscript"/>
        <sz val="11"/>
        <rFont val="Times New Roman"/>
        <family val="1"/>
      </rPr>
      <t>E</t>
    </r>
  </si>
  <si>
    <r>
      <t>y</t>
    </r>
    <r>
      <rPr>
        <vertAlign val="subscript"/>
        <sz val="11"/>
        <rFont val="Times New Roman"/>
        <family val="1"/>
      </rPr>
      <t>E</t>
    </r>
  </si>
  <si>
    <r>
      <t>l</t>
    </r>
    <r>
      <rPr>
        <vertAlign val="subscript"/>
        <sz val="11"/>
        <rFont val="Times New Roman"/>
        <family val="1"/>
      </rPr>
      <t xml:space="preserve">M </t>
    </r>
    <r>
      <rPr>
        <sz val="11"/>
        <rFont val="Times New Roman"/>
        <family val="1"/>
      </rPr>
      <t>(°)</t>
    </r>
  </si>
  <si>
    <t>Pfeil 2:</t>
  </si>
  <si>
    <t>Pfeil 1:</t>
  </si>
  <si>
    <t>Pfeil in Graph 2:</t>
  </si>
  <si>
    <t>Uhrzeit</t>
  </si>
  <si>
    <r>
      <t>Tabelle 1</t>
    </r>
    <r>
      <rPr>
        <b/>
        <sz val="11"/>
        <rFont val="Arial"/>
        <family val="2"/>
      </rPr>
      <t xml:space="preserve">   Erd- und Mondbahn um die Sonne  (Januar / Februar 2008)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</si>
</sst>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d/m/yy"/>
    <numFmt numFmtId="166" formatCode="0.00000"/>
  </numFmts>
  <fonts count="18">
    <font>
      <sz val="10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vertAlign val="subscript"/>
      <sz val="11"/>
      <name val="Times New Roman"/>
      <family val="1"/>
    </font>
    <font>
      <b/>
      <sz val="10"/>
      <name val="Arial"/>
      <family val="2"/>
    </font>
    <font>
      <sz val="10"/>
      <name val="Symbol"/>
      <family val="1"/>
      <charset val="2"/>
    </font>
    <font>
      <i/>
      <sz val="11"/>
      <name val="Symbol"/>
      <family val="1"/>
      <charset val="2"/>
    </font>
    <font>
      <i/>
      <vertAlign val="subscript"/>
      <sz val="11"/>
      <name val="Times New Roman"/>
      <family val="1"/>
    </font>
    <font>
      <sz val="10"/>
      <name val="Arial"/>
      <family val="2"/>
    </font>
    <font>
      <sz val="10"/>
      <color indexed="52"/>
      <name val="Arial"/>
      <family val="2"/>
    </font>
    <font>
      <sz val="10"/>
      <color indexed="53"/>
      <name val="Arial"/>
      <family val="2"/>
    </font>
    <font>
      <sz val="8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/>
    <xf numFmtId="0" fontId="1" fillId="0" borderId="0" xfId="0" applyFont="1" applyAlignment="1"/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2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6" fontId="0" fillId="0" borderId="0" xfId="0" applyNumberFormat="1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5" fillId="0" borderId="0" xfId="0" applyFont="1" applyBorder="1" applyAlignment="1"/>
    <xf numFmtId="2" fontId="14" fillId="0" borderId="17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166" fontId="14" fillId="0" borderId="10" xfId="0" applyNumberFormat="1" applyFont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4" fontId="14" fillId="0" borderId="27" xfId="0" applyNumberFormat="1" applyFont="1" applyBorder="1" applyAlignment="1">
      <alignment horizontal="center"/>
    </xf>
    <xf numFmtId="1" fontId="14" fillId="0" borderId="28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2" fontId="14" fillId="0" borderId="18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4" fillId="0" borderId="31" xfId="0" applyNumberFormat="1" applyFont="1" applyFill="1" applyBorder="1" applyAlignment="1">
      <alignment horizontal="center"/>
    </xf>
    <xf numFmtId="2" fontId="14" fillId="0" borderId="32" xfId="0" applyNumberFormat="1" applyFont="1" applyFill="1" applyBorder="1" applyAlignment="1">
      <alignment horizontal="center"/>
    </xf>
    <xf numFmtId="166" fontId="14" fillId="0" borderId="32" xfId="0" applyNumberFormat="1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164" fontId="14" fillId="0" borderId="33" xfId="0" applyNumberFormat="1" applyFont="1" applyBorder="1" applyAlignment="1">
      <alignment horizontal="center"/>
    </xf>
    <xf numFmtId="164" fontId="14" fillId="0" borderId="26" xfId="0" applyNumberFormat="1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35" xfId="0" applyBorder="1"/>
    <xf numFmtId="20" fontId="0" fillId="0" borderId="19" xfId="0" applyNumberForma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20" fontId="0" fillId="0" borderId="36" xfId="0" applyNumberForma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6" fillId="2" borderId="0" xfId="0" applyFont="1" applyFill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1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6" fillId="0" borderId="43" xfId="0" applyFont="1" applyBorder="1"/>
    <xf numFmtId="164" fontId="16" fillId="0" borderId="39" xfId="0" applyNumberFormat="1" applyFont="1" applyBorder="1" applyAlignment="1">
      <alignment horizontal="center"/>
    </xf>
    <xf numFmtId="0" fontId="16" fillId="0" borderId="4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4" fontId="16" fillId="0" borderId="39" xfId="0" applyNumberFormat="1" applyFont="1" applyBorder="1"/>
    <xf numFmtId="164" fontId="16" fillId="0" borderId="3" xfId="0" applyNumberFormat="1" applyFont="1" applyBorder="1"/>
    <xf numFmtId="164" fontId="16" fillId="0" borderId="2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0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34" xfId="0" applyFont="1" applyBorder="1" applyAlignment="1"/>
    <xf numFmtId="0" fontId="17" fillId="0" borderId="43" xfId="0" applyFont="1" applyBorder="1" applyAlignment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sng" strike="noStrike">
                <a:solidFill>
                  <a:srgbClr val="000000"/>
                </a:solidFill>
                <a:latin typeface="Arial"/>
                <a:cs typeface="Arial"/>
              </a:rPr>
              <a:t>Graph 2</a:t>
            </a:r>
            <a:r>
              <a:rPr lang="de-DE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t>   Mondbahn um die Sonne (Ausschnitt) mit Tangente</a:t>
            </a:r>
          </a:p>
        </c:rich>
      </c:tx>
      <c:layout>
        <c:manualLayout>
          <c:xMode val="edge"/>
          <c:yMode val="edge"/>
          <c:x val="0.21279238352406177"/>
          <c:y val="1.34048432850767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83028932951038E-2"/>
          <c:y val="0.11528165225166027"/>
          <c:w val="0.94711060874871322"/>
          <c:h val="0.79356672247654458"/>
        </c:manualLayout>
      </c:layout>
      <c:scatterChart>
        <c:scatterStyle val="smoothMarker"/>
        <c:ser>
          <c:idx val="1"/>
          <c:order val="0"/>
          <c:tx>
            <c:v>Bahn des Mondes um die Sonne 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Tabelle1!$K$6:$K$14</c:f>
              <c:numCache>
                <c:formatCode>0.000</c:formatCode>
                <c:ptCount val="9"/>
                <c:pt idx="0">
                  <c:v>-0.17195949500783894</c:v>
                </c:pt>
                <c:pt idx="1">
                  <c:v>-0.20580612252851976</c:v>
                </c:pt>
                <c:pt idx="2">
                  <c:v>-0.23902595877668659</c:v>
                </c:pt>
                <c:pt idx="3">
                  <c:v>-0.27173776220433593</c:v>
                </c:pt>
                <c:pt idx="4">
                  <c:v>-0.30411027410311658</c:v>
                </c:pt>
                <c:pt idx="5">
                  <c:v>-0.33631110507865658</c:v>
                </c:pt>
                <c:pt idx="6">
                  <c:v>-0.36849852511355202</c:v>
                </c:pt>
                <c:pt idx="7">
                  <c:v>-0.40075874677993373</c:v>
                </c:pt>
                <c:pt idx="8">
                  <c:v>-0.43292117313314687</c:v>
                </c:pt>
              </c:numCache>
            </c:numRef>
          </c:xVal>
          <c:yVal>
            <c:numRef>
              <c:f>Tabelle1!$L$6:$L$14</c:f>
              <c:numCache>
                <c:formatCode>0.000</c:formatCode>
                <c:ptCount val="9"/>
                <c:pt idx="0">
                  <c:v>0.96778862835192647</c:v>
                </c:pt>
                <c:pt idx="1">
                  <c:v>0.9601551715108525</c:v>
                </c:pt>
                <c:pt idx="2">
                  <c:v>0.95163773519860029</c:v>
                </c:pt>
                <c:pt idx="3">
                  <c:v>0.94236128432920074</c:v>
                </c:pt>
                <c:pt idx="4">
                  <c:v>0.93240876332412226</c:v>
                </c:pt>
                <c:pt idx="5">
                  <c:v>0.92172983438740996</c:v>
                </c:pt>
                <c:pt idx="6">
                  <c:v>0.91023042479385896</c:v>
                </c:pt>
                <c:pt idx="7">
                  <c:v>0.89771898836560038</c:v>
                </c:pt>
                <c:pt idx="8">
                  <c:v>0.88402877992747042</c:v>
                </c:pt>
              </c:numCache>
            </c:numRef>
          </c:yVal>
          <c:smooth val="1"/>
        </c:ser>
        <c:ser>
          <c:idx val="0"/>
          <c:order val="1"/>
          <c:tx>
            <c:v>Neumond 9.1.08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Tabelle1!$K$27:$K$27</c:f>
              <c:numCache>
                <c:formatCode>0.000</c:formatCode>
                <c:ptCount val="1"/>
                <c:pt idx="0">
                  <c:v>-0.29618066545781929</c:v>
                </c:pt>
              </c:numCache>
            </c:numRef>
          </c:xVal>
          <c:yVal>
            <c:numRef>
              <c:f>Tabelle1!$L$27:$L$27</c:f>
              <c:numCache>
                <c:formatCode>0.000</c:formatCode>
                <c:ptCount val="1"/>
                <c:pt idx="0">
                  <c:v>0.93492194738284162</c:v>
                </c:pt>
              </c:numCache>
            </c:numRef>
          </c:yVal>
        </c:ser>
        <c:ser>
          <c:idx val="2"/>
          <c:order val="2"/>
          <c:tx>
            <c:v>Pfeil Richtung Sonne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Tabelle1!$M$36:$M$37</c:f>
              <c:numCache>
                <c:formatCode>0.000</c:formatCode>
                <c:ptCount val="2"/>
                <c:pt idx="0">
                  <c:v>-0.29618066545781929</c:v>
                </c:pt>
                <c:pt idx="1">
                  <c:v>-0.28137163218492833</c:v>
                </c:pt>
              </c:numCache>
            </c:numRef>
          </c:xVal>
          <c:yVal>
            <c:numRef>
              <c:f>Tabelle1!$N$36:$N$37</c:f>
              <c:numCache>
                <c:formatCode>0.000</c:formatCode>
                <c:ptCount val="2"/>
                <c:pt idx="0">
                  <c:v>0.93492194738284162</c:v>
                </c:pt>
                <c:pt idx="1">
                  <c:v>0.88817585001369947</c:v>
                </c:pt>
              </c:numCache>
            </c:numRef>
          </c:yVal>
          <c:smooth val="1"/>
        </c:ser>
        <c:axId val="63329408"/>
        <c:axId val="64208896"/>
      </c:scatterChart>
      <c:valAx>
        <c:axId val="63329408"/>
        <c:scaling>
          <c:orientation val="minMax"/>
          <c:max val="-0.16"/>
          <c:min val="-0.44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 / AE</a:t>
                </a:r>
              </a:p>
            </c:rich>
          </c:tx>
          <c:layout>
            <c:manualLayout>
              <c:xMode val="edge"/>
              <c:yMode val="edge"/>
              <c:x val="4.6740523548637794E-2"/>
              <c:y val="0.9008054687571586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208896"/>
        <c:crosses val="autoZero"/>
        <c:crossBetween val="midCat"/>
        <c:majorUnit val="4.0000000000000022E-2"/>
      </c:valAx>
      <c:valAx>
        <c:axId val="64208896"/>
        <c:scaling>
          <c:orientation val="minMax"/>
          <c:max val="0.98"/>
          <c:min val="0.88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 / AE</a:t>
                </a:r>
              </a:p>
            </c:rich>
          </c:tx>
          <c:layout>
            <c:manualLayout>
              <c:xMode val="edge"/>
              <c:yMode val="edge"/>
              <c:x val="0.92497036075198968"/>
              <c:y val="0.1126006835946448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329408"/>
        <c:crosses val="autoZero"/>
        <c:crossBetween val="midCat"/>
        <c:majorUnit val="4.0000000000000022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sng" strike="noStrike">
                <a:solidFill>
                  <a:srgbClr val="000000"/>
                </a:solidFill>
                <a:latin typeface="Arial"/>
                <a:cs typeface="Arial"/>
              </a:rPr>
              <a:t>Graph 1</a:t>
            </a:r>
            <a:r>
              <a:rPr lang="de-DE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t>   Erd- und Mondbahn um die Sonne (Ausschnitt)</a:t>
            </a:r>
          </a:p>
        </c:rich>
      </c:tx>
      <c:layout>
        <c:manualLayout>
          <c:xMode val="edge"/>
          <c:yMode val="edge"/>
          <c:x val="0.21699374105614427"/>
          <c:y val="9.191184720373463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222250590087048E-2"/>
          <c:y val="7.3529477762987711E-2"/>
          <c:w val="0.95424958416256145"/>
          <c:h val="0.86397136371510563"/>
        </c:manualLayout>
      </c:layout>
      <c:scatterChart>
        <c:scatterStyle val="smoothMarker"/>
        <c:ser>
          <c:idx val="0"/>
          <c:order val="0"/>
          <c:tx>
            <c:v>Bahn der Erde um die Sonne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Tabelle1!$F$6:$F$25</c:f>
              <c:numCache>
                <c:formatCode>0.000</c:formatCode>
                <c:ptCount val="20"/>
                <c:pt idx="0">
                  <c:v>-0.16939427669736173</c:v>
                </c:pt>
                <c:pt idx="1">
                  <c:v>-0.20376389941821169</c:v>
                </c:pt>
                <c:pt idx="2">
                  <c:v>-0.23787938072419734</c:v>
                </c:pt>
                <c:pt idx="3">
                  <c:v>-0.27169678906103006</c:v>
                </c:pt>
                <c:pt idx="4">
                  <c:v>-0.30518048368215434</c:v>
                </c:pt>
                <c:pt idx="5">
                  <c:v>-0.33828072709288226</c:v>
                </c:pt>
                <c:pt idx="6">
                  <c:v>-0.37096306510048149</c:v>
                </c:pt>
                <c:pt idx="7">
                  <c:v>-0.40318799839555564</c:v>
                </c:pt>
                <c:pt idx="8">
                  <c:v>-0.43476255391263241</c:v>
                </c:pt>
                <c:pt idx="9">
                  <c:v>-0.46595910402731322</c:v>
                </c:pt>
                <c:pt idx="10">
                  <c:v>-0.49658326703533273</c:v>
                </c:pt>
                <c:pt idx="11">
                  <c:v>-0.5264581379586889</c:v>
                </c:pt>
                <c:pt idx="12">
                  <c:v>-0.55569992643562527</c:v>
                </c:pt>
                <c:pt idx="13">
                  <c:v>-0.58440073713917051</c:v>
                </c:pt>
                <c:pt idx="14">
                  <c:v>-0.61225742380352</c:v>
                </c:pt>
                <c:pt idx="15">
                  <c:v>-0.63937247899858629</c:v>
                </c:pt>
                <c:pt idx="16">
                  <c:v>-0.66571307878031927</c:v>
                </c:pt>
                <c:pt idx="17">
                  <c:v>-0.69124025807173095</c:v>
                </c:pt>
                <c:pt idx="18">
                  <c:v>-0.71592222799816996</c:v>
                </c:pt>
                <c:pt idx="19">
                  <c:v>-0.73973569719071375</c:v>
                </c:pt>
              </c:numCache>
            </c:numRef>
          </c:xVal>
          <c:yVal>
            <c:numRef>
              <c:f>Tabelle1!$G$6:$G$25</c:f>
              <c:numCache>
                <c:formatCode>0.000</c:formatCode>
                <c:ptCount val="20"/>
                <c:pt idx="0">
                  <c:v>0.96858907856850085</c:v>
                </c:pt>
                <c:pt idx="1">
                  <c:v>0.96193546129347218</c:v>
                </c:pt>
                <c:pt idx="2">
                  <c:v>0.95408208468992461</c:v>
                </c:pt>
                <c:pt idx="3">
                  <c:v>0.94502878840484339</c:v>
                </c:pt>
                <c:pt idx="4">
                  <c:v>0.93480573488801744</c:v>
                </c:pt>
                <c:pt idx="5">
                  <c:v>0.9233966524617202</c:v>
                </c:pt>
                <c:pt idx="6">
                  <c:v>0.91083440576828023</c:v>
                </c:pt>
                <c:pt idx="7">
                  <c:v>0.8971339826635627</c:v>
                </c:pt>
                <c:pt idx="8">
                  <c:v>0.88238759290652169</c:v>
                </c:pt>
                <c:pt idx="9">
                  <c:v>0.8664665195344039</c:v>
                </c:pt>
                <c:pt idx="10">
                  <c:v>0.84946002878329441</c:v>
                </c:pt>
                <c:pt idx="11">
                  <c:v>0.83148864609029394</c:v>
                </c:pt>
                <c:pt idx="12">
                  <c:v>0.81249154719260952</c:v>
                </c:pt>
                <c:pt idx="13">
                  <c:v>0.7923723009616086</c:v>
                </c:pt>
                <c:pt idx="14">
                  <c:v>0.77136974233986966</c:v>
                </c:pt>
                <c:pt idx="15">
                  <c:v>0.7494031900113598</c:v>
                </c:pt>
                <c:pt idx="16">
                  <c:v>0.7264983421459601</c:v>
                </c:pt>
                <c:pt idx="17">
                  <c:v>0.702674866507211</c:v>
                </c:pt>
                <c:pt idx="18">
                  <c:v>0.67796138795519656</c:v>
                </c:pt>
                <c:pt idx="19">
                  <c:v>0.65239423717700673</c:v>
                </c:pt>
              </c:numCache>
            </c:numRef>
          </c:yVal>
          <c:smooth val="1"/>
        </c:ser>
        <c:ser>
          <c:idx val="1"/>
          <c:order val="1"/>
          <c:tx>
            <c:v>Bahn des Mondes um die Sonne 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Tabelle1!$K$6:$K$25</c:f>
              <c:numCache>
                <c:formatCode>0.000</c:formatCode>
                <c:ptCount val="20"/>
                <c:pt idx="0">
                  <c:v>-0.17195949500783894</c:v>
                </c:pt>
                <c:pt idx="1">
                  <c:v>-0.20580612252851976</c:v>
                </c:pt>
                <c:pt idx="2">
                  <c:v>-0.23902595877668659</c:v>
                </c:pt>
                <c:pt idx="3">
                  <c:v>-0.27173776220433593</c:v>
                </c:pt>
                <c:pt idx="4">
                  <c:v>-0.30411027410311658</c:v>
                </c:pt>
                <c:pt idx="5">
                  <c:v>-0.33631110507865658</c:v>
                </c:pt>
                <c:pt idx="6">
                  <c:v>-0.36849852511355202</c:v>
                </c:pt>
                <c:pt idx="7">
                  <c:v>-0.40075874677993373</c:v>
                </c:pt>
                <c:pt idx="8">
                  <c:v>-0.43292117313314687</c:v>
                </c:pt>
                <c:pt idx="9">
                  <c:v>-0.46514453550186885</c:v>
                </c:pt>
                <c:pt idx="10">
                  <c:v>-0.49699308282474741</c:v>
                </c:pt>
                <c:pt idx="11">
                  <c:v>-0.5279966931008605</c:v>
                </c:pt>
                <c:pt idx="12">
                  <c:v>-0.55802539861842504</c:v>
                </c:pt>
                <c:pt idx="13">
                  <c:v>-0.58703224549987865</c:v>
                </c:pt>
                <c:pt idx="14">
                  <c:v>-0.61468505024157416</c:v>
                </c:pt>
                <c:pt idx="15">
                  <c:v>-0.64114498208910675</c:v>
                </c:pt>
                <c:pt idx="16">
                  <c:v>-0.66650555427896441</c:v>
                </c:pt>
                <c:pt idx="17">
                  <c:v>-0.69090548549035746</c:v>
                </c:pt>
                <c:pt idx="18">
                  <c:v>-0.71452450126809575</c:v>
                </c:pt>
                <c:pt idx="19">
                  <c:v>-0.73755699518539775</c:v>
                </c:pt>
              </c:numCache>
            </c:numRef>
          </c:xVal>
          <c:yVal>
            <c:numRef>
              <c:f>Tabelle1!$L$6:$L$25</c:f>
              <c:numCache>
                <c:formatCode>0.000</c:formatCode>
                <c:ptCount val="20"/>
                <c:pt idx="0">
                  <c:v>0.96778862835192647</c:v>
                </c:pt>
                <c:pt idx="1">
                  <c:v>0.9601551715108525</c:v>
                </c:pt>
                <c:pt idx="2">
                  <c:v>0.95163773519860029</c:v>
                </c:pt>
                <c:pt idx="3">
                  <c:v>0.94236128432920074</c:v>
                </c:pt>
                <c:pt idx="4">
                  <c:v>0.93240876332412226</c:v>
                </c:pt>
                <c:pt idx="5">
                  <c:v>0.92172983438740996</c:v>
                </c:pt>
                <c:pt idx="6">
                  <c:v>0.91023042479385896</c:v>
                </c:pt>
                <c:pt idx="7">
                  <c:v>0.89771898836560038</c:v>
                </c:pt>
                <c:pt idx="8">
                  <c:v>0.88402877992747042</c:v>
                </c:pt>
                <c:pt idx="9">
                  <c:v>0.86877703765093439</c:v>
                </c:pt>
                <c:pt idx="10">
                  <c:v>0.85188557967755452</c:v>
                </c:pt>
                <c:pt idx="11">
                  <c:v>0.83346003363233112</c:v>
                </c:pt>
                <c:pt idx="12">
                  <c:v>0.8135719822473666</c:v>
                </c:pt>
                <c:pt idx="13">
                  <c:v>0.7923387713531076</c:v>
                </c:pt>
                <c:pt idx="14">
                  <c:v>0.77022687048636873</c:v>
                </c:pt>
                <c:pt idx="15">
                  <c:v>0.74736128113857514</c:v>
                </c:pt>
                <c:pt idx="16">
                  <c:v>0.72392715134514984</c:v>
                </c:pt>
                <c:pt idx="17">
                  <c:v>0.70004700270997899</c:v>
                </c:pt>
                <c:pt idx="18">
                  <c:v>0.67577582357999211</c:v>
                </c:pt>
                <c:pt idx="19">
                  <c:v>0.65108565842725841</c:v>
                </c:pt>
              </c:numCache>
            </c:numRef>
          </c:yVal>
          <c:smooth val="1"/>
        </c:ser>
        <c:ser>
          <c:idx val="2"/>
          <c:order val="2"/>
          <c:tx>
            <c:v>besondere Mondpositionen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Tabelle1!$K$26:$K$31</c:f>
              <c:numCache>
                <c:formatCode>0.000</c:formatCode>
                <c:ptCount val="6"/>
                <c:pt idx="0">
                  <c:v>-0.16069560222879331</c:v>
                </c:pt>
                <c:pt idx="1">
                  <c:v>-0.29618066545781929</c:v>
                </c:pt>
                <c:pt idx="2">
                  <c:v>-0.41462164941682517</c:v>
                </c:pt>
                <c:pt idx="3">
                  <c:v>-0.52204348921608701</c:v>
                </c:pt>
                <c:pt idx="4">
                  <c:v>-0.63124360555955694</c:v>
                </c:pt>
                <c:pt idx="5">
                  <c:v>-0.72831011930461353</c:v>
                </c:pt>
              </c:numCache>
            </c:numRef>
          </c:xVal>
          <c:yVal>
            <c:numRef>
              <c:f>Tabelle1!$L$26:$L$31</c:f>
              <c:numCache>
                <c:formatCode>0.000</c:formatCode>
                <c:ptCount val="6"/>
                <c:pt idx="0">
                  <c:v>0.97008196692086002</c:v>
                </c:pt>
                <c:pt idx="1">
                  <c:v>0.93492194738284162</c:v>
                </c:pt>
                <c:pt idx="2">
                  <c:v>0.89198831918549715</c:v>
                </c:pt>
                <c:pt idx="3">
                  <c:v>0.83716966447337082</c:v>
                </c:pt>
                <c:pt idx="4">
                  <c:v>0.75611076714824754</c:v>
                </c:pt>
                <c:pt idx="5">
                  <c:v>0.66112750283996879</c:v>
                </c:pt>
              </c:numCache>
            </c:numRef>
          </c:yVal>
        </c:ser>
        <c:ser>
          <c:idx val="3"/>
          <c:order val="3"/>
          <c:tx>
            <c:v>besondere Erdpositionen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Tabelle1!$F$26:$F$31</c:f>
              <c:numCache>
                <c:formatCode>0.000</c:formatCode>
                <c:ptCount val="6"/>
                <c:pt idx="0">
                  <c:v>-0.1580578432731109</c:v>
                </c:pt>
                <c:pt idx="1">
                  <c:v>-0.29700822754341699</c:v>
                </c:pt>
                <c:pt idx="2">
                  <c:v>-0.41685810173446414</c:v>
                </c:pt>
                <c:pt idx="3">
                  <c:v>-0.52069747477956119</c:v>
                </c:pt>
                <c:pt idx="4">
                  <c:v>-0.62917991257468853</c:v>
                </c:pt>
                <c:pt idx="5">
                  <c:v>-0.73022712974804904</c:v>
                </c:pt>
              </c:numCache>
            </c:numRef>
          </c:xVal>
          <c:yVal>
            <c:numRef>
              <c:f>Tabelle1!$G$26:$G$31</c:f>
              <c:numCache>
                <c:formatCode>0.000</c:formatCode>
                <c:ptCount val="6"/>
                <c:pt idx="0">
                  <c:v>0.97051155324594296</c:v>
                </c:pt>
                <c:pt idx="1">
                  <c:v>0.93742377571273372</c:v>
                </c:pt>
                <c:pt idx="2">
                  <c:v>0.89090849985749887</c:v>
                </c:pt>
                <c:pt idx="3">
                  <c:v>0.83507283027182022</c:v>
                </c:pt>
                <c:pt idx="4">
                  <c:v>0.75785086772564125</c:v>
                </c:pt>
                <c:pt idx="5">
                  <c:v>0.66282656485684543</c:v>
                </c:pt>
              </c:numCache>
            </c:numRef>
          </c:yVal>
        </c:ser>
        <c:ser>
          <c:idx val="4"/>
          <c:order val="4"/>
          <c:tx>
            <c:v>Pfeil 1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Tabelle1!$K$33:$K$34</c:f>
              <c:numCache>
                <c:formatCode>0.000</c:formatCode>
                <c:ptCount val="2"/>
                <c:pt idx="0">
                  <c:v>-0.52069747477956119</c:v>
                </c:pt>
                <c:pt idx="1">
                  <c:v>-0.44259285356262701</c:v>
                </c:pt>
              </c:numCache>
            </c:numRef>
          </c:xVal>
          <c:yVal>
            <c:numRef>
              <c:f>Tabelle1!$L$33:$L$34</c:f>
              <c:numCache>
                <c:formatCode>0.000</c:formatCode>
                <c:ptCount val="2"/>
                <c:pt idx="0">
                  <c:v>0.83507283027182022</c:v>
                </c:pt>
                <c:pt idx="1">
                  <c:v>0.70981190573104713</c:v>
                </c:pt>
              </c:numCache>
            </c:numRef>
          </c:yVal>
          <c:smooth val="1"/>
        </c:ser>
        <c:ser>
          <c:idx val="5"/>
          <c:order val="5"/>
          <c:tx>
            <c:v>Pfeil 2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Tabelle1!$M$33:$M$34</c:f>
              <c:numCache>
                <c:formatCode>0.000</c:formatCode>
                <c:ptCount val="2"/>
                <c:pt idx="0">
                  <c:v>-0.29618066545781929</c:v>
                </c:pt>
                <c:pt idx="1">
                  <c:v>-0.25175356563914641</c:v>
                </c:pt>
              </c:numCache>
            </c:numRef>
          </c:xVal>
          <c:yVal>
            <c:numRef>
              <c:f>Tabelle1!$N$33:$N$34</c:f>
              <c:numCache>
                <c:formatCode>0.000</c:formatCode>
                <c:ptCount val="2"/>
                <c:pt idx="0">
                  <c:v>0.93492194738284162</c:v>
                </c:pt>
                <c:pt idx="1">
                  <c:v>0.7946836552754154</c:v>
                </c:pt>
              </c:numCache>
            </c:numRef>
          </c:yVal>
          <c:smooth val="1"/>
        </c:ser>
        <c:axId val="66411136"/>
        <c:axId val="66666496"/>
      </c:scatterChart>
      <c:valAx>
        <c:axId val="66411136"/>
        <c:scaling>
          <c:orientation val="minMax"/>
          <c:max val="-0.12000000000000002"/>
          <c:min val="-0.76000000000000034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 / AE</a:t>
                </a:r>
              </a:p>
            </c:rich>
          </c:tx>
          <c:layout>
            <c:manualLayout>
              <c:xMode val="edge"/>
              <c:yMode val="edge"/>
              <c:x val="4.7058883602537294E-2"/>
              <c:y val="0.9338243675899439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666496"/>
        <c:crosses val="autoZero"/>
        <c:crossBetween val="midCat"/>
        <c:majorUnit val="0.1"/>
      </c:valAx>
      <c:valAx>
        <c:axId val="66666496"/>
        <c:scaling>
          <c:orientation val="minMax"/>
          <c:max val="1"/>
          <c:min val="0.65000000000000036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 / AE</a:t>
                </a:r>
              </a:p>
            </c:rich>
          </c:tx>
          <c:layout>
            <c:manualLayout>
              <c:xMode val="edge"/>
              <c:yMode val="edge"/>
              <c:x val="0.92156980388302168"/>
              <c:y val="7.5367714707062439E-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411136"/>
        <c:crosses val="autoZero"/>
        <c:crossBetween val="midCat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4705964953488837"/>
          <c:y val="0.7573536209587739"/>
          <c:w val="0.24575194770213926"/>
          <c:h val="0.148897192470050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70</xdr:row>
      <xdr:rowOff>47625</xdr:rowOff>
    </xdr:from>
    <xdr:to>
      <xdr:col>15</xdr:col>
      <xdr:colOff>666750</xdr:colOff>
      <xdr:row>91</xdr:row>
      <xdr:rowOff>152400</xdr:rowOff>
    </xdr:to>
    <xdr:grpSp>
      <xdr:nvGrpSpPr>
        <xdr:cNvPr id="3199" name="Group 127"/>
        <xdr:cNvGrpSpPr>
          <a:grpSpLocks/>
        </xdr:cNvGrpSpPr>
      </xdr:nvGrpSpPr>
      <xdr:grpSpPr bwMode="auto">
        <a:xfrm>
          <a:off x="76200" y="11572875"/>
          <a:ext cx="7410450" cy="3552825"/>
          <a:chOff x="29" y="1236"/>
          <a:chExt cx="811" cy="373"/>
        </a:xfrm>
      </xdr:grpSpPr>
      <xdr:grpSp>
        <xdr:nvGrpSpPr>
          <xdr:cNvPr id="3198" name="Group 126"/>
          <xdr:cNvGrpSpPr>
            <a:grpSpLocks/>
          </xdr:cNvGrpSpPr>
        </xdr:nvGrpSpPr>
        <xdr:grpSpPr bwMode="auto">
          <a:xfrm>
            <a:off x="29" y="1236"/>
            <a:ext cx="811" cy="373"/>
            <a:chOff x="29" y="1236"/>
            <a:chExt cx="811" cy="373"/>
          </a:xfrm>
        </xdr:grpSpPr>
        <xdr:graphicFrame macro="">
          <xdr:nvGraphicFramePr>
            <xdr:cNvPr id="3084" name="Chart 12"/>
            <xdr:cNvGraphicFramePr>
              <a:graphicFrameLocks/>
            </xdr:cNvGraphicFramePr>
          </xdr:nvGraphicFramePr>
          <xdr:xfrm>
            <a:off x="29" y="1236"/>
            <a:ext cx="811" cy="37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3094" name="Line 22"/>
            <xdr:cNvSpPr>
              <a:spLocks noChangeShapeType="1"/>
            </xdr:cNvSpPr>
          </xdr:nvSpPr>
          <xdr:spPr bwMode="auto">
            <a:xfrm flipV="1">
              <a:off x="170" y="1334"/>
              <a:ext cx="504" cy="1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31" name="Line 59"/>
            <xdr:cNvSpPr>
              <a:spLocks noChangeShapeType="1"/>
            </xdr:cNvSpPr>
          </xdr:nvSpPr>
          <xdr:spPr bwMode="auto">
            <a:xfrm>
              <a:off x="486" y="1553"/>
              <a:ext cx="2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</xdr:grpSp>
      <xdr:sp macro="" textlink="">
        <xdr:nvSpPr>
          <xdr:cNvPr id="3135" name="Text Box 63"/>
          <xdr:cNvSpPr txBox="1">
            <a:spLocks noChangeArrowheads="1"/>
          </xdr:cNvSpPr>
        </xdr:nvSpPr>
        <xdr:spPr bwMode="auto">
          <a:xfrm>
            <a:off x="487" y="1524"/>
            <a:ext cx="103" cy="22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strike="noStrike">
                <a:solidFill>
                  <a:srgbClr val="000000"/>
                </a:solidFill>
                <a:latin typeface="Arial"/>
                <a:cs typeface="Arial"/>
              </a:rPr>
              <a:t>Richtung Sonne</a:t>
            </a:r>
          </a:p>
        </xdr:txBody>
      </xdr:sp>
    </xdr:grpSp>
    <xdr:clientData/>
  </xdr:twoCellAnchor>
  <xdr:twoCellAnchor>
    <xdr:from>
      <xdr:col>0</xdr:col>
      <xdr:colOff>57150</xdr:colOff>
      <xdr:row>38</xdr:row>
      <xdr:rowOff>9525</xdr:rowOff>
    </xdr:from>
    <xdr:to>
      <xdr:col>15</xdr:col>
      <xdr:colOff>190500</xdr:colOff>
      <xdr:row>69</xdr:row>
      <xdr:rowOff>171450</xdr:rowOff>
    </xdr:to>
    <xdr:grpSp>
      <xdr:nvGrpSpPr>
        <xdr:cNvPr id="3202" name="Group 130"/>
        <xdr:cNvGrpSpPr>
          <a:grpSpLocks/>
        </xdr:cNvGrpSpPr>
      </xdr:nvGrpSpPr>
      <xdr:grpSpPr bwMode="auto">
        <a:xfrm>
          <a:off x="57150" y="6324600"/>
          <a:ext cx="6953250" cy="5181600"/>
          <a:chOff x="2" y="683"/>
          <a:chExt cx="763" cy="544"/>
        </a:xfrm>
      </xdr:grpSpPr>
      <xdr:grpSp>
        <xdr:nvGrpSpPr>
          <xdr:cNvPr id="3201" name="Group 129"/>
          <xdr:cNvGrpSpPr>
            <a:grpSpLocks/>
          </xdr:cNvGrpSpPr>
        </xdr:nvGrpSpPr>
        <xdr:grpSpPr bwMode="auto">
          <a:xfrm>
            <a:off x="2" y="683"/>
            <a:ext cx="763" cy="544"/>
            <a:chOff x="2" y="683"/>
            <a:chExt cx="763" cy="544"/>
          </a:xfrm>
        </xdr:grpSpPr>
        <xdr:grpSp>
          <xdr:nvGrpSpPr>
            <xdr:cNvPr id="3200" name="Group 128"/>
            <xdr:cNvGrpSpPr>
              <a:grpSpLocks/>
            </xdr:cNvGrpSpPr>
          </xdr:nvGrpSpPr>
          <xdr:grpSpPr bwMode="auto">
            <a:xfrm>
              <a:off x="2" y="683"/>
              <a:ext cx="763" cy="544"/>
              <a:chOff x="2" y="683"/>
              <a:chExt cx="763" cy="544"/>
            </a:xfrm>
          </xdr:grpSpPr>
          <xdr:graphicFrame macro="">
            <xdr:nvGraphicFramePr>
              <xdr:cNvPr id="3080" name="Chart 8"/>
              <xdr:cNvGraphicFramePr>
                <a:graphicFrameLocks/>
              </xdr:cNvGraphicFramePr>
            </xdr:nvGraphicFramePr>
            <xdr:xfrm>
              <a:off x="2" y="683"/>
              <a:ext cx="763" cy="54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3117" name="Line 45"/>
              <xdr:cNvSpPr>
                <a:spLocks noChangeShapeType="1"/>
              </xdr:cNvSpPr>
            </xdr:nvSpPr>
            <xdr:spPr bwMode="auto">
              <a:xfrm>
                <a:off x="379" y="1110"/>
                <a:ext cx="4" cy="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3121" name="Line 49"/>
              <xdr:cNvSpPr>
                <a:spLocks noChangeShapeType="1"/>
              </xdr:cNvSpPr>
            </xdr:nvSpPr>
            <xdr:spPr bwMode="auto">
              <a:xfrm>
                <a:off x="596" y="997"/>
                <a:ext cx="4" cy="13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</xdr:grpSp>
        <xdr:sp macro="" textlink="">
          <xdr:nvSpPr>
            <xdr:cNvPr id="3123" name="Text Box 51"/>
            <xdr:cNvSpPr txBox="1">
              <a:spLocks noChangeArrowheads="1"/>
            </xdr:cNvSpPr>
          </xdr:nvSpPr>
          <xdr:spPr bwMode="auto">
            <a:xfrm>
              <a:off x="212" y="911"/>
              <a:ext cx="65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Vollmond 22.1.08</a:t>
              </a:r>
            </a:p>
          </xdr:txBody>
        </xdr:sp>
        <xdr:sp macro="" textlink="">
          <xdr:nvSpPr>
            <xdr:cNvPr id="3124" name="Text Box 52"/>
            <xdr:cNvSpPr txBox="1">
              <a:spLocks noChangeArrowheads="1"/>
            </xdr:cNvSpPr>
          </xdr:nvSpPr>
          <xdr:spPr bwMode="auto">
            <a:xfrm>
              <a:off x="472" y="773"/>
              <a:ext cx="68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Neumond 8.1.08</a:t>
              </a:r>
            </a:p>
          </xdr:txBody>
        </xdr:sp>
        <xdr:sp macro="" textlink="">
          <xdr:nvSpPr>
            <xdr:cNvPr id="3125" name="Text Box 53"/>
            <xdr:cNvSpPr txBox="1">
              <a:spLocks noChangeArrowheads="1"/>
            </xdr:cNvSpPr>
          </xdr:nvSpPr>
          <xdr:spPr bwMode="auto">
            <a:xfrm>
              <a:off x="422" y="980"/>
              <a:ext cx="109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Pfeile:</a:t>
              </a:r>
              <a:endParaRPr lang="de-DE" sz="10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de-DE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Richtungen zur Sonne</a:t>
              </a:r>
            </a:p>
          </xdr:txBody>
        </xdr:sp>
      </xdr:grpSp>
      <xdr:sp macro="" textlink="">
        <xdr:nvSpPr>
          <xdr:cNvPr id="3155" name="Text Box 83"/>
          <xdr:cNvSpPr txBox="1">
            <a:spLocks noChangeArrowheads="1"/>
          </xdr:cNvSpPr>
        </xdr:nvSpPr>
        <xdr:spPr bwMode="auto">
          <a:xfrm>
            <a:off x="349" y="832"/>
            <a:ext cx="61" cy="32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1. Viertel 15.1.08</a:t>
            </a:r>
          </a:p>
        </xdr:txBody>
      </xdr:sp>
      <xdr:sp macro="" textlink="">
        <xdr:nvSpPr>
          <xdr:cNvPr id="3156" name="Text Box 84"/>
          <xdr:cNvSpPr txBox="1">
            <a:spLocks noChangeArrowheads="1"/>
          </xdr:cNvSpPr>
        </xdr:nvSpPr>
        <xdr:spPr bwMode="auto">
          <a:xfrm>
            <a:off x="85" y="1010"/>
            <a:ext cx="88" cy="31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letztes Viertel 30.1.08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0.52445</cdr:x>
      <cdr:y>0.46934</cdr:y>
    </cdr:from>
    <cdr:to>
      <cdr:x>0.66149</cdr:x>
      <cdr:y>0.52725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9388" y="1675136"/>
          <a:ext cx="1062561" cy="206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Neumond 8.1.08</a:t>
          </a: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AK876"/>
  <sheetViews>
    <sheetView tabSelected="1" workbookViewId="0">
      <selection activeCell="N4" sqref="N4"/>
    </sheetView>
  </sheetViews>
  <sheetFormatPr baseColWidth="10" defaultRowHeight="12.75"/>
  <cols>
    <col min="1" max="1" width="10.42578125" bestFit="1" customWidth="1"/>
    <col min="2" max="2" width="7.140625" bestFit="1" customWidth="1"/>
    <col min="3" max="3" width="6.5703125" bestFit="1" customWidth="1"/>
    <col min="4" max="4" width="6.5703125" customWidth="1"/>
    <col min="5" max="5" width="8" bestFit="1" customWidth="1"/>
    <col min="6" max="6" width="6.140625" bestFit="1" customWidth="1"/>
    <col min="7" max="7" width="5.5703125" bestFit="1" customWidth="1"/>
    <col min="8" max="8" width="7" customWidth="1"/>
    <col min="9" max="9" width="7.5703125" bestFit="1" customWidth="1"/>
    <col min="10" max="10" width="7" bestFit="1" customWidth="1"/>
    <col min="11" max="11" width="6.7109375" bestFit="1" customWidth="1"/>
    <col min="12" max="12" width="5.5703125" bestFit="1" customWidth="1"/>
    <col min="13" max="13" width="6.85546875" bestFit="1" customWidth="1"/>
    <col min="14" max="14" width="5.5703125" bestFit="1" customWidth="1"/>
    <col min="15" max="15" width="5.5703125" customWidth="1"/>
  </cols>
  <sheetData>
    <row r="1" spans="1:18" ht="15">
      <c r="A1" s="153" t="s">
        <v>22</v>
      </c>
      <c r="B1" s="154"/>
      <c r="C1" s="154"/>
      <c r="D1" s="154"/>
      <c r="E1" s="154"/>
      <c r="F1" s="154"/>
      <c r="G1" s="154"/>
      <c r="H1" s="154"/>
      <c r="I1" s="154"/>
      <c r="J1" s="154"/>
      <c r="K1" s="1"/>
      <c r="L1" s="1"/>
      <c r="M1" s="1"/>
      <c r="N1" s="1"/>
      <c r="O1" s="1"/>
      <c r="P1" s="1"/>
    </row>
    <row r="2" spans="1:18" ht="15.75" thickBot="1">
      <c r="B2" s="2"/>
      <c r="C2" s="1"/>
      <c r="D2" s="1"/>
      <c r="E2" s="1"/>
      <c r="F2" s="1"/>
      <c r="G2" s="1"/>
      <c r="H2" s="1"/>
      <c r="K2" s="1"/>
      <c r="L2" s="1"/>
      <c r="M2" s="1"/>
      <c r="N2" s="1"/>
      <c r="O2" s="1"/>
      <c r="P2" s="1"/>
    </row>
    <row r="3" spans="1:18" ht="13.5" thickBot="1">
      <c r="A3" s="7"/>
      <c r="C3" s="155" t="s">
        <v>8</v>
      </c>
      <c r="D3" s="156"/>
      <c r="E3" s="156"/>
      <c r="F3" s="156"/>
      <c r="G3" s="157"/>
      <c r="H3" s="155" t="s">
        <v>9</v>
      </c>
      <c r="I3" s="156"/>
      <c r="J3" s="156"/>
      <c r="K3" s="156"/>
      <c r="L3" s="157"/>
      <c r="M3" s="36"/>
      <c r="N3" s="20"/>
      <c r="O3" s="20"/>
      <c r="P3" s="20"/>
      <c r="Q3" s="20"/>
      <c r="R3" s="20"/>
    </row>
    <row r="4" spans="1:18" ht="16.5">
      <c r="A4" s="7"/>
      <c r="B4" s="164" t="s">
        <v>2</v>
      </c>
      <c r="C4" s="166" t="s">
        <v>10</v>
      </c>
      <c r="D4" s="168" t="s">
        <v>11</v>
      </c>
      <c r="E4" s="21" t="s">
        <v>12</v>
      </c>
      <c r="F4" s="21" t="s">
        <v>15</v>
      </c>
      <c r="G4" s="22" t="s">
        <v>16</v>
      </c>
      <c r="H4" s="158" t="s">
        <v>0</v>
      </c>
      <c r="I4" s="159"/>
      <c r="J4" s="160" t="s">
        <v>17</v>
      </c>
      <c r="K4" s="21" t="s">
        <v>13</v>
      </c>
      <c r="L4" s="32" t="s">
        <v>14</v>
      </c>
    </row>
    <row r="5" spans="1:18" ht="13.5" thickBot="1">
      <c r="A5" s="7"/>
      <c r="B5" s="165"/>
      <c r="C5" s="167"/>
      <c r="D5" s="161"/>
      <c r="E5" s="24" t="s">
        <v>1</v>
      </c>
      <c r="F5" s="24" t="s">
        <v>1</v>
      </c>
      <c r="G5" s="24" t="s">
        <v>1</v>
      </c>
      <c r="H5" s="23" t="s">
        <v>7</v>
      </c>
      <c r="I5" s="24" t="s">
        <v>1</v>
      </c>
      <c r="J5" s="161"/>
      <c r="K5" s="24" t="s">
        <v>1</v>
      </c>
      <c r="L5" s="25" t="s">
        <v>1</v>
      </c>
    </row>
    <row r="6" spans="1:18">
      <c r="A6" s="7"/>
      <c r="B6" s="53">
        <v>39448</v>
      </c>
      <c r="C6" s="50">
        <v>279.92</v>
      </c>
      <c r="D6" s="29">
        <f>C6-180</f>
        <v>99.920000000000016</v>
      </c>
      <c r="E6" s="46">
        <v>0.98329</v>
      </c>
      <c r="F6" s="30">
        <f>E6*COS(RADIANS(D6))</f>
        <v>-0.16939427669736173</v>
      </c>
      <c r="G6" s="33">
        <f>E6*SIN(RADIANS(D6))</f>
        <v>0.96858907856850085</v>
      </c>
      <c r="H6" s="47">
        <v>402000</v>
      </c>
      <c r="I6" s="31">
        <f>H6/149597870</f>
        <v>2.6872040357259095E-3</v>
      </c>
      <c r="J6" s="48">
        <v>197.33</v>
      </c>
      <c r="K6" s="30">
        <f>F6+I6*COS(RADIANS(J6))</f>
        <v>-0.17195949500783894</v>
      </c>
      <c r="L6" s="33">
        <f>G6+I6*SIN(RADIANS(J6))</f>
        <v>0.96778862835192647</v>
      </c>
    </row>
    <row r="7" spans="1:18">
      <c r="A7" s="7"/>
      <c r="B7" s="54">
        <f>B6+2</f>
        <v>39450</v>
      </c>
      <c r="C7" s="51">
        <v>281.95999999999998</v>
      </c>
      <c r="D7" s="6">
        <f t="shared" ref="D7:D25" si="0">C7-180</f>
        <v>101.95999999999998</v>
      </c>
      <c r="E7" s="4">
        <v>0.98328000000000004</v>
      </c>
      <c r="F7" s="5">
        <f t="shared" ref="F7:F25" si="1">E7*COS(RADIANS(D7))</f>
        <v>-0.20376389941821169</v>
      </c>
      <c r="G7" s="34">
        <f t="shared" ref="G7:G25" si="2">E7*SIN(RADIANS(D7))</f>
        <v>0.96193546129347218</v>
      </c>
      <c r="H7" s="49">
        <v>405300</v>
      </c>
      <c r="I7" s="14">
        <f t="shared" ref="I7:I25" si="3">H7/149597870</f>
        <v>2.7092631733326151E-3</v>
      </c>
      <c r="J7" s="3">
        <v>221.08</v>
      </c>
      <c r="K7" s="19">
        <f t="shared" ref="K7:K25" si="4">F7+I7*COS(RADIANS(J7))</f>
        <v>-0.20580612252851976</v>
      </c>
      <c r="L7" s="35">
        <f t="shared" ref="L7:L25" si="5">G7+I7*SIN(RADIANS(J7))</f>
        <v>0.9601551715108525</v>
      </c>
    </row>
    <row r="8" spans="1:18">
      <c r="A8" s="7"/>
      <c r="B8" s="54">
        <f>B7+2</f>
        <v>39452</v>
      </c>
      <c r="C8" s="51">
        <v>284</v>
      </c>
      <c r="D8" s="6">
        <f t="shared" si="0"/>
        <v>104</v>
      </c>
      <c r="E8" s="4">
        <v>0.98329</v>
      </c>
      <c r="F8" s="5">
        <f t="shared" si="1"/>
        <v>-0.23787938072419734</v>
      </c>
      <c r="G8" s="34">
        <f t="shared" si="2"/>
        <v>0.95408208468992461</v>
      </c>
      <c r="H8" s="49">
        <v>403900</v>
      </c>
      <c r="I8" s="14">
        <f t="shared" si="3"/>
        <v>2.6999047513176491E-3</v>
      </c>
      <c r="J8" s="3">
        <v>244.87</v>
      </c>
      <c r="K8" s="19">
        <f t="shared" si="4"/>
        <v>-0.23902595877668659</v>
      </c>
      <c r="L8" s="35">
        <f t="shared" si="5"/>
        <v>0.95163773519860029</v>
      </c>
    </row>
    <row r="9" spans="1:18">
      <c r="A9" s="7"/>
      <c r="B9" s="54">
        <f>B8+2</f>
        <v>39454</v>
      </c>
      <c r="C9" s="51">
        <v>286.04000000000002</v>
      </c>
      <c r="D9" s="6">
        <f t="shared" si="0"/>
        <v>106.04000000000002</v>
      </c>
      <c r="E9" s="8">
        <v>0.98331000000000002</v>
      </c>
      <c r="F9" s="5">
        <f t="shared" si="1"/>
        <v>-0.27169678906103006</v>
      </c>
      <c r="G9" s="34">
        <f t="shared" si="2"/>
        <v>0.94502878840484339</v>
      </c>
      <c r="H9" s="49">
        <v>399100</v>
      </c>
      <c r="I9" s="14">
        <f t="shared" si="3"/>
        <v>2.6678187329806234E-3</v>
      </c>
      <c r="J9" s="3">
        <v>269.12</v>
      </c>
      <c r="K9" s="19">
        <f t="shared" si="4"/>
        <v>-0.27173776220433593</v>
      </c>
      <c r="L9" s="35">
        <f t="shared" si="5"/>
        <v>0.94236128432920074</v>
      </c>
      <c r="M9" s="20"/>
    </row>
    <row r="10" spans="1:18">
      <c r="A10" s="7"/>
      <c r="B10" s="54">
        <f t="shared" ref="B10:B25" si="6">B9+2</f>
        <v>39456</v>
      </c>
      <c r="C10" s="51">
        <v>288.08</v>
      </c>
      <c r="D10" s="6">
        <f t="shared" si="0"/>
        <v>108.07999999999998</v>
      </c>
      <c r="E10" s="8">
        <v>0.98336000000000001</v>
      </c>
      <c r="F10" s="5">
        <f t="shared" si="1"/>
        <v>-0.30518048368215434</v>
      </c>
      <c r="G10" s="34">
        <f t="shared" si="2"/>
        <v>0.93480573488801744</v>
      </c>
      <c r="H10" s="49">
        <v>392700</v>
      </c>
      <c r="I10" s="14">
        <f t="shared" si="3"/>
        <v>2.6250373751979224E-3</v>
      </c>
      <c r="J10" s="3">
        <v>294.06</v>
      </c>
      <c r="K10" s="19">
        <f t="shared" si="4"/>
        <v>-0.30411027410311658</v>
      </c>
      <c r="L10" s="35">
        <f t="shared" si="5"/>
        <v>0.93240876332412226</v>
      </c>
      <c r="M10" s="20"/>
    </row>
    <row r="11" spans="1:18">
      <c r="A11" s="7"/>
      <c r="B11" s="54">
        <f t="shared" si="6"/>
        <v>39458</v>
      </c>
      <c r="C11" s="51">
        <v>290.12</v>
      </c>
      <c r="D11" s="6">
        <f t="shared" si="0"/>
        <v>110.12</v>
      </c>
      <c r="E11" s="8">
        <v>0.98341000000000001</v>
      </c>
      <c r="F11" s="5">
        <f t="shared" si="1"/>
        <v>-0.33828072709288226</v>
      </c>
      <c r="G11" s="34">
        <f t="shared" si="2"/>
        <v>0.9233966524617202</v>
      </c>
      <c r="H11" s="49">
        <v>386000</v>
      </c>
      <c r="I11" s="14">
        <f t="shared" si="3"/>
        <v>2.5802506412691572E-3</v>
      </c>
      <c r="J11" s="3">
        <v>319.76</v>
      </c>
      <c r="K11" s="19">
        <f t="shared" si="4"/>
        <v>-0.33631110507865658</v>
      </c>
      <c r="L11" s="35">
        <f t="shared" si="5"/>
        <v>0.92172983438740996</v>
      </c>
    </row>
    <row r="12" spans="1:18">
      <c r="A12" s="7"/>
      <c r="B12" s="54">
        <f t="shared" si="6"/>
        <v>39460</v>
      </c>
      <c r="C12" s="51">
        <v>292.16000000000003</v>
      </c>
      <c r="D12" s="6">
        <f t="shared" si="0"/>
        <v>112.16000000000003</v>
      </c>
      <c r="E12" s="8">
        <v>0.98348000000000002</v>
      </c>
      <c r="F12" s="5">
        <f t="shared" si="1"/>
        <v>-0.37096306510048149</v>
      </c>
      <c r="G12" s="34">
        <f t="shared" si="2"/>
        <v>0.91083440576828023</v>
      </c>
      <c r="H12" s="49">
        <v>379600</v>
      </c>
      <c r="I12" s="14">
        <f t="shared" si="3"/>
        <v>2.5374692834864562E-3</v>
      </c>
      <c r="J12" s="3">
        <v>346.23</v>
      </c>
      <c r="K12" s="19">
        <f t="shared" si="4"/>
        <v>-0.36849852511355202</v>
      </c>
      <c r="L12" s="35">
        <f t="shared" si="5"/>
        <v>0.91023042479385896</v>
      </c>
    </row>
    <row r="13" spans="1:18">
      <c r="A13" s="7"/>
      <c r="B13" s="54">
        <f t="shared" si="6"/>
        <v>39462</v>
      </c>
      <c r="C13" s="51">
        <v>294.2</v>
      </c>
      <c r="D13" s="6">
        <f t="shared" si="0"/>
        <v>114.19999999999999</v>
      </c>
      <c r="E13" s="8">
        <v>0.98357000000000006</v>
      </c>
      <c r="F13" s="5">
        <f t="shared" si="1"/>
        <v>-0.40318799839555564</v>
      </c>
      <c r="G13" s="34">
        <f t="shared" si="2"/>
        <v>0.8971339826635627</v>
      </c>
      <c r="H13" s="49">
        <v>373800</v>
      </c>
      <c r="I13" s="14">
        <f t="shared" si="3"/>
        <v>2.4986986779958831E-3</v>
      </c>
      <c r="J13" s="3">
        <v>13.54</v>
      </c>
      <c r="K13" s="19">
        <f t="shared" si="4"/>
        <v>-0.40075874677993373</v>
      </c>
      <c r="L13" s="35">
        <f t="shared" si="5"/>
        <v>0.89771898836560038</v>
      </c>
    </row>
    <row r="14" spans="1:18">
      <c r="A14" s="7"/>
      <c r="B14" s="54">
        <f t="shared" si="6"/>
        <v>39464</v>
      </c>
      <c r="C14" s="51">
        <v>296.23</v>
      </c>
      <c r="D14" s="6">
        <f t="shared" si="0"/>
        <v>116.23000000000002</v>
      </c>
      <c r="E14" s="8">
        <v>0.98368</v>
      </c>
      <c r="F14" s="5">
        <f t="shared" si="1"/>
        <v>-0.43476255391263241</v>
      </c>
      <c r="G14" s="34">
        <f t="shared" si="2"/>
        <v>0.88238759290652169</v>
      </c>
      <c r="H14" s="49">
        <v>369000</v>
      </c>
      <c r="I14" s="14">
        <f t="shared" si="3"/>
        <v>2.4666126596588575E-3</v>
      </c>
      <c r="J14" s="3">
        <v>41.71</v>
      </c>
      <c r="K14" s="19">
        <f t="shared" si="4"/>
        <v>-0.43292117313314687</v>
      </c>
      <c r="L14" s="35">
        <f t="shared" si="5"/>
        <v>0.88402877992747042</v>
      </c>
    </row>
    <row r="15" spans="1:18">
      <c r="A15" s="18"/>
      <c r="B15" s="54">
        <f t="shared" si="6"/>
        <v>39466</v>
      </c>
      <c r="C15" s="51">
        <v>298.27</v>
      </c>
      <c r="D15" s="6">
        <f t="shared" si="0"/>
        <v>118.26999999999998</v>
      </c>
      <c r="E15" s="8">
        <v>0.98380999999999996</v>
      </c>
      <c r="F15" s="5">
        <f t="shared" si="1"/>
        <v>-0.46595910402731322</v>
      </c>
      <c r="G15" s="34">
        <f t="shared" si="2"/>
        <v>0.8664665195344039</v>
      </c>
      <c r="H15" s="49">
        <v>366500</v>
      </c>
      <c r="I15" s="14">
        <f t="shared" si="3"/>
        <v>2.44990119177499E-3</v>
      </c>
      <c r="J15" s="3">
        <v>70.58</v>
      </c>
      <c r="K15" s="19">
        <f t="shared" si="4"/>
        <v>-0.46514453550186885</v>
      </c>
      <c r="L15" s="35">
        <f t="shared" si="5"/>
        <v>0.86877703765093439</v>
      </c>
    </row>
    <row r="16" spans="1:18">
      <c r="A16" s="18"/>
      <c r="B16" s="54">
        <f t="shared" si="6"/>
        <v>39468</v>
      </c>
      <c r="C16" s="51">
        <v>300.31</v>
      </c>
      <c r="D16" s="6">
        <f t="shared" si="0"/>
        <v>120.31</v>
      </c>
      <c r="E16" s="8">
        <v>0.98395999999999995</v>
      </c>
      <c r="F16" s="5">
        <f t="shared" si="1"/>
        <v>-0.49658326703533273</v>
      </c>
      <c r="G16" s="34">
        <f t="shared" si="2"/>
        <v>0.84946002878329441</v>
      </c>
      <c r="H16" s="49">
        <v>368000</v>
      </c>
      <c r="I16" s="14">
        <f t="shared" si="3"/>
        <v>2.4599280725053105E-3</v>
      </c>
      <c r="J16" s="3">
        <v>99.59</v>
      </c>
      <c r="K16" s="19">
        <f t="shared" si="4"/>
        <v>-0.49699308282474741</v>
      </c>
      <c r="L16" s="35">
        <f t="shared" si="5"/>
        <v>0.85188557967755452</v>
      </c>
    </row>
    <row r="17" spans="1:14">
      <c r="A17" s="18"/>
      <c r="B17" s="54">
        <f t="shared" si="6"/>
        <v>39470</v>
      </c>
      <c r="C17" s="51">
        <v>302.33999999999997</v>
      </c>
      <c r="D17" s="6">
        <f t="shared" si="0"/>
        <v>122.33999999999997</v>
      </c>
      <c r="E17" s="8">
        <v>0.98414000000000001</v>
      </c>
      <c r="F17" s="5">
        <f t="shared" si="1"/>
        <v>-0.5264581379586889</v>
      </c>
      <c r="G17" s="34">
        <f t="shared" si="2"/>
        <v>0.83148864609029394</v>
      </c>
      <c r="H17" s="49">
        <v>374100</v>
      </c>
      <c r="I17" s="14">
        <f t="shared" si="3"/>
        <v>2.5007040541419473E-3</v>
      </c>
      <c r="J17" s="3">
        <v>127.97</v>
      </c>
      <c r="K17" s="19">
        <f t="shared" si="4"/>
        <v>-0.5279966931008605</v>
      </c>
      <c r="L17" s="35">
        <f t="shared" si="5"/>
        <v>0.83346003363233112</v>
      </c>
    </row>
    <row r="18" spans="1:14">
      <c r="A18" s="18"/>
      <c r="B18" s="54">
        <f t="shared" si="6"/>
        <v>39472</v>
      </c>
      <c r="C18" s="51">
        <v>304.37</v>
      </c>
      <c r="D18" s="6">
        <f t="shared" si="0"/>
        <v>124.37</v>
      </c>
      <c r="E18" s="8">
        <v>0.98434999999999995</v>
      </c>
      <c r="F18" s="5">
        <f t="shared" si="1"/>
        <v>-0.55569992643562527</v>
      </c>
      <c r="G18" s="34">
        <f t="shared" si="2"/>
        <v>0.81249154719260952</v>
      </c>
      <c r="H18" s="49">
        <v>383600</v>
      </c>
      <c r="I18" s="14">
        <f t="shared" si="3"/>
        <v>2.5642076321006442E-3</v>
      </c>
      <c r="J18" s="3">
        <v>155.08000000000001</v>
      </c>
      <c r="K18" s="19">
        <f t="shared" si="4"/>
        <v>-0.55802539861842504</v>
      </c>
      <c r="L18" s="35">
        <f t="shared" si="5"/>
        <v>0.8135719822473666</v>
      </c>
    </row>
    <row r="19" spans="1:14">
      <c r="A19" s="18"/>
      <c r="B19" s="54">
        <f t="shared" si="6"/>
        <v>39474</v>
      </c>
      <c r="C19" s="51">
        <v>306.41000000000003</v>
      </c>
      <c r="D19" s="6">
        <f t="shared" si="0"/>
        <v>126.41000000000003</v>
      </c>
      <c r="E19" s="8">
        <v>0.98456999999999995</v>
      </c>
      <c r="F19" s="5">
        <f t="shared" si="1"/>
        <v>-0.58440073713917051</v>
      </c>
      <c r="G19" s="34">
        <f t="shared" si="2"/>
        <v>0.7923723009616086</v>
      </c>
      <c r="H19" s="49">
        <v>393700</v>
      </c>
      <c r="I19" s="14">
        <f t="shared" si="3"/>
        <v>2.6317219623514694E-3</v>
      </c>
      <c r="J19" s="3">
        <v>180.73</v>
      </c>
      <c r="K19" s="19">
        <f t="shared" si="4"/>
        <v>-0.58703224549987865</v>
      </c>
      <c r="L19" s="35">
        <f t="shared" si="5"/>
        <v>0.7923387713531076</v>
      </c>
    </row>
    <row r="20" spans="1:14">
      <c r="A20" s="18"/>
      <c r="B20" s="54">
        <f t="shared" si="6"/>
        <v>39476</v>
      </c>
      <c r="C20" s="51">
        <v>308.44</v>
      </c>
      <c r="D20" s="6">
        <f t="shared" si="0"/>
        <v>128.44</v>
      </c>
      <c r="E20" s="8">
        <v>0.98482000000000003</v>
      </c>
      <c r="F20" s="5">
        <f t="shared" si="1"/>
        <v>-0.61225742380352</v>
      </c>
      <c r="G20" s="34">
        <f t="shared" si="2"/>
        <v>0.77136974233986966</v>
      </c>
      <c r="H20" s="49">
        <v>401400</v>
      </c>
      <c r="I20" s="14">
        <f t="shared" si="3"/>
        <v>2.6831932834337816E-3</v>
      </c>
      <c r="J20" s="3">
        <v>205.21</v>
      </c>
      <c r="K20" s="19">
        <f t="shared" si="4"/>
        <v>-0.61468505024157416</v>
      </c>
      <c r="L20" s="35">
        <f t="shared" si="5"/>
        <v>0.77022687048636873</v>
      </c>
    </row>
    <row r="21" spans="1:14">
      <c r="A21" s="18"/>
      <c r="B21" s="54">
        <f t="shared" si="6"/>
        <v>39478</v>
      </c>
      <c r="C21" s="52">
        <v>310.47000000000003</v>
      </c>
      <c r="D21" s="6">
        <f t="shared" si="0"/>
        <v>130.47000000000003</v>
      </c>
      <c r="E21" s="4">
        <v>0.98509000000000002</v>
      </c>
      <c r="F21" s="5">
        <f t="shared" si="1"/>
        <v>-0.63937247899858629</v>
      </c>
      <c r="G21" s="34">
        <f t="shared" si="2"/>
        <v>0.7494031900113598</v>
      </c>
      <c r="H21" s="49">
        <v>404500</v>
      </c>
      <c r="I21" s="14">
        <f t="shared" si="3"/>
        <v>2.7039155036097775E-3</v>
      </c>
      <c r="J21" s="3">
        <v>229.04</v>
      </c>
      <c r="K21" s="19">
        <f t="shared" si="4"/>
        <v>-0.64114498208910675</v>
      </c>
      <c r="L21" s="35">
        <f t="shared" si="5"/>
        <v>0.74736128113857514</v>
      </c>
    </row>
    <row r="22" spans="1:14">
      <c r="A22" s="18"/>
      <c r="B22" s="54">
        <f t="shared" si="6"/>
        <v>39480</v>
      </c>
      <c r="C22" s="52">
        <v>312.5</v>
      </c>
      <c r="D22" s="9">
        <f t="shared" si="0"/>
        <v>132.5</v>
      </c>
      <c r="E22" s="4">
        <v>0.98538000000000003</v>
      </c>
      <c r="F22" s="5">
        <f t="shared" si="1"/>
        <v>-0.66571307878031927</v>
      </c>
      <c r="G22" s="34">
        <f t="shared" si="2"/>
        <v>0.7264983421459601</v>
      </c>
      <c r="H22" s="49">
        <v>402500</v>
      </c>
      <c r="I22" s="14">
        <f t="shared" si="3"/>
        <v>2.6905463293026835E-3</v>
      </c>
      <c r="J22" s="3">
        <v>252.87</v>
      </c>
      <c r="K22" s="19">
        <f t="shared" si="4"/>
        <v>-0.66650555427896441</v>
      </c>
      <c r="L22" s="35">
        <f t="shared" si="5"/>
        <v>0.72392715134514984</v>
      </c>
    </row>
    <row r="23" spans="1:14">
      <c r="A23" s="18"/>
      <c r="B23" s="54">
        <f t="shared" si="6"/>
        <v>39482</v>
      </c>
      <c r="C23" s="52">
        <v>314.52999999999997</v>
      </c>
      <c r="D23" s="9">
        <f t="shared" si="0"/>
        <v>134.52999999999997</v>
      </c>
      <c r="E23" s="4">
        <v>0.98568</v>
      </c>
      <c r="F23" s="5">
        <f t="shared" si="1"/>
        <v>-0.69124025807173095</v>
      </c>
      <c r="G23" s="34">
        <f t="shared" si="2"/>
        <v>0.702674866507211</v>
      </c>
      <c r="H23" s="49">
        <v>396300</v>
      </c>
      <c r="I23" s="14">
        <f t="shared" si="3"/>
        <v>2.6491018889506918E-3</v>
      </c>
      <c r="J23" s="3">
        <v>277.26</v>
      </c>
      <c r="K23" s="19">
        <f t="shared" si="4"/>
        <v>-0.69090548549035746</v>
      </c>
      <c r="L23" s="35">
        <f t="shared" si="5"/>
        <v>0.70004700270997899</v>
      </c>
    </row>
    <row r="24" spans="1:14" ht="13.5" thickBot="1">
      <c r="A24" s="18"/>
      <c r="B24" s="54">
        <f t="shared" si="6"/>
        <v>39484</v>
      </c>
      <c r="C24" s="52">
        <v>316.56</v>
      </c>
      <c r="D24" s="9">
        <f t="shared" si="0"/>
        <v>136.56</v>
      </c>
      <c r="E24" s="4">
        <v>0.98599000000000003</v>
      </c>
      <c r="F24" s="5">
        <f t="shared" si="1"/>
        <v>-0.71592222799816996</v>
      </c>
      <c r="G24" s="34">
        <f t="shared" si="2"/>
        <v>0.67796138795519656</v>
      </c>
      <c r="H24" s="49">
        <v>388100</v>
      </c>
      <c r="I24" s="14">
        <f t="shared" si="3"/>
        <v>2.5942882742916061E-3</v>
      </c>
      <c r="J24" s="3">
        <v>302.60000000000002</v>
      </c>
      <c r="K24" s="19">
        <f t="shared" si="4"/>
        <v>-0.71452450126809575</v>
      </c>
      <c r="L24" s="35">
        <f t="shared" si="5"/>
        <v>0.67577582357999211</v>
      </c>
    </row>
    <row r="25" spans="1:14" ht="13.5" thickBot="1">
      <c r="A25" s="18"/>
      <c r="B25" s="66">
        <f t="shared" si="6"/>
        <v>39486</v>
      </c>
      <c r="C25" s="55">
        <v>318.58999999999997</v>
      </c>
      <c r="D25" s="55">
        <f t="shared" si="0"/>
        <v>138.58999999999997</v>
      </c>
      <c r="E25" s="67">
        <v>0.98631999999999997</v>
      </c>
      <c r="F25" s="68">
        <f t="shared" si="1"/>
        <v>-0.73973569719071375</v>
      </c>
      <c r="G25" s="58">
        <f t="shared" si="2"/>
        <v>0.65239423717700673</v>
      </c>
      <c r="H25" s="69">
        <v>380200</v>
      </c>
      <c r="I25" s="70">
        <f t="shared" si="3"/>
        <v>2.5414800357785841E-3</v>
      </c>
      <c r="J25" s="56">
        <v>329.01</v>
      </c>
      <c r="K25" s="57">
        <f t="shared" si="4"/>
        <v>-0.73755699518539775</v>
      </c>
      <c r="L25" s="105">
        <f t="shared" si="5"/>
        <v>0.65108565842725841</v>
      </c>
      <c r="M25" s="106" t="s">
        <v>21</v>
      </c>
    </row>
    <row r="26" spans="1:14">
      <c r="A26" s="65" t="s">
        <v>6</v>
      </c>
      <c r="B26" s="71">
        <v>39113</v>
      </c>
      <c r="C26" s="76">
        <v>279.25</v>
      </c>
      <c r="D26" s="77">
        <f t="shared" ref="D26:D31" si="7">C26-180</f>
        <v>99.25</v>
      </c>
      <c r="E26" s="78">
        <v>0.98329800000000001</v>
      </c>
      <c r="F26" s="79">
        <f t="shared" ref="F26:F31" si="8">E26*COS(RADIANS(D26))</f>
        <v>-0.1580578432731109</v>
      </c>
      <c r="G26" s="80">
        <f t="shared" ref="G26:G31" si="9">E26*SIN(RADIANS(D26))</f>
        <v>0.97051155324594296</v>
      </c>
      <c r="H26" s="81">
        <v>399802</v>
      </c>
      <c r="I26" s="78">
        <f t="shared" ref="I26:I31" si="10">H26/149597870</f>
        <v>2.6725113131624133E-3</v>
      </c>
      <c r="J26" s="82">
        <v>189.25</v>
      </c>
      <c r="K26" s="83">
        <f t="shared" ref="K26:K31" si="11">F26+I26*COS(RADIANS(J26))</f>
        <v>-0.16069560222879331</v>
      </c>
      <c r="L26" s="84">
        <f t="shared" ref="L26:L31" si="12">G26+I26*SIN(RADIANS(J26))</f>
        <v>0.97008196692086002</v>
      </c>
      <c r="M26" s="107">
        <v>0.36875000000000002</v>
      </c>
    </row>
    <row r="27" spans="1:14">
      <c r="A27" s="28" t="s">
        <v>3</v>
      </c>
      <c r="B27" s="72">
        <v>39455</v>
      </c>
      <c r="C27" s="85">
        <v>287.58</v>
      </c>
      <c r="D27" s="86">
        <f t="shared" si="7"/>
        <v>107.57999999999998</v>
      </c>
      <c r="E27" s="87">
        <v>0.98334999999999995</v>
      </c>
      <c r="F27" s="88">
        <f t="shared" si="8"/>
        <v>-0.29700822754341699</v>
      </c>
      <c r="G27" s="89">
        <f t="shared" si="9"/>
        <v>0.93742377571273372</v>
      </c>
      <c r="H27" s="142">
        <f>396000+13/24*(392700-396000)</f>
        <v>394212.5</v>
      </c>
      <c r="I27" s="87">
        <f t="shared" si="10"/>
        <v>2.635147813267662E-3</v>
      </c>
      <c r="J27" s="86">
        <f>281.5+13/24*(294.06-281.5)</f>
        <v>288.30333333333334</v>
      </c>
      <c r="K27" s="88">
        <f t="shared" si="11"/>
        <v>-0.29618066545781929</v>
      </c>
      <c r="L27" s="91">
        <f t="shared" si="12"/>
        <v>0.93492194738284162</v>
      </c>
      <c r="M27" s="108">
        <v>0.52638888888888891</v>
      </c>
    </row>
    <row r="28" spans="1:14">
      <c r="A28" s="26" t="s">
        <v>4</v>
      </c>
      <c r="B28" s="73">
        <v>39462</v>
      </c>
      <c r="C28" s="92">
        <f>294.2+21/24*1</f>
        <v>295.07499999999999</v>
      </c>
      <c r="D28" s="93">
        <f t="shared" si="7"/>
        <v>115.07499999999999</v>
      </c>
      <c r="E28" s="94">
        <v>0.98360999999999998</v>
      </c>
      <c r="F28" s="88">
        <f t="shared" si="8"/>
        <v>-0.41685810173446414</v>
      </c>
      <c r="G28" s="89">
        <f t="shared" si="9"/>
        <v>0.89090849985749887</v>
      </c>
      <c r="H28" s="90">
        <f>373800+21/24*(371200-373800)</f>
        <v>371525</v>
      </c>
      <c r="I28" s="94">
        <f t="shared" si="10"/>
        <v>2.4834912422215636E-3</v>
      </c>
      <c r="J28" s="86">
        <f>13.54+21/24*(27.52-13.54)</f>
        <v>25.772500000000001</v>
      </c>
      <c r="K28" s="95">
        <f t="shared" si="11"/>
        <v>-0.41462164941682517</v>
      </c>
      <c r="L28" s="96">
        <f t="shared" si="12"/>
        <v>0.89198831918549715</v>
      </c>
      <c r="M28" s="108">
        <v>0.8652777777777777</v>
      </c>
    </row>
    <row r="29" spans="1:14">
      <c r="A29" s="26" t="s">
        <v>5</v>
      </c>
      <c r="B29" s="73">
        <v>39469</v>
      </c>
      <c r="C29" s="92">
        <f>301.32+15/24*1</f>
        <v>301.94499999999999</v>
      </c>
      <c r="D29" s="93">
        <f t="shared" si="7"/>
        <v>121.94499999999999</v>
      </c>
      <c r="E29" s="94">
        <v>0.98411000000000004</v>
      </c>
      <c r="F29" s="88">
        <f t="shared" si="8"/>
        <v>-0.52069747477956119</v>
      </c>
      <c r="G29" s="89">
        <f t="shared" si="9"/>
        <v>0.83507283027182022</v>
      </c>
      <c r="H29" s="90">
        <f>370500+15/24*(374100-370500)</f>
        <v>372750</v>
      </c>
      <c r="I29" s="94">
        <f t="shared" si="10"/>
        <v>2.4916798614846589E-3</v>
      </c>
      <c r="J29" s="86">
        <f>113.91+15/24*(127.97-113.91)</f>
        <v>122.69749999999999</v>
      </c>
      <c r="K29" s="95">
        <f t="shared" si="11"/>
        <v>-0.52204348921608701</v>
      </c>
      <c r="L29" s="96">
        <f t="shared" si="12"/>
        <v>0.83716966447337082</v>
      </c>
      <c r="M29" s="108">
        <v>0.60763888888888895</v>
      </c>
    </row>
    <row r="30" spans="1:14">
      <c r="A30" s="27" t="s">
        <v>6</v>
      </c>
      <c r="B30" s="73">
        <v>39477</v>
      </c>
      <c r="C30" s="97">
        <v>309.7</v>
      </c>
      <c r="D30" s="93">
        <f t="shared" si="7"/>
        <v>129.69999999999999</v>
      </c>
      <c r="E30" s="94">
        <v>0.98499000000000003</v>
      </c>
      <c r="F30" s="88">
        <f t="shared" si="8"/>
        <v>-0.62917991257468853</v>
      </c>
      <c r="G30" s="89">
        <f t="shared" si="9"/>
        <v>0.75785086772564125</v>
      </c>
      <c r="H30" s="90">
        <f>403600+6/24*(404500-403600)</f>
        <v>403825</v>
      </c>
      <c r="I30" s="94">
        <f t="shared" si="10"/>
        <v>2.6994034072811333E-3</v>
      </c>
      <c r="J30" s="98">
        <f>217.17+6/24*(229.04-217.17)</f>
        <v>220.13749999999999</v>
      </c>
      <c r="K30" s="95">
        <f t="shared" si="11"/>
        <v>-0.63124360555955694</v>
      </c>
      <c r="L30" s="96">
        <f t="shared" si="12"/>
        <v>0.75611076714824754</v>
      </c>
      <c r="M30" s="108">
        <v>0.25277777777777777</v>
      </c>
    </row>
    <row r="31" spans="1:14" ht="13.5" thickBot="1">
      <c r="A31" s="59" t="s">
        <v>3</v>
      </c>
      <c r="B31" s="74">
        <v>39485</v>
      </c>
      <c r="C31" s="99">
        <v>317.77</v>
      </c>
      <c r="D31" s="100">
        <f t="shared" si="7"/>
        <v>137.76999999999998</v>
      </c>
      <c r="E31" s="101">
        <v>0.98619000000000001</v>
      </c>
      <c r="F31" s="102">
        <f t="shared" si="8"/>
        <v>-0.73022712974804904</v>
      </c>
      <c r="G31" s="103">
        <f t="shared" si="9"/>
        <v>0.66282656485684543</v>
      </c>
      <c r="H31" s="143">
        <f>384000+5/24*(380200-384000)</f>
        <v>383208.33333333331</v>
      </c>
      <c r="I31" s="101">
        <f t="shared" si="10"/>
        <v>2.5615895021321713E-3</v>
      </c>
      <c r="J31" s="100">
        <f>315.67+5/24*(329.01-315.67)</f>
        <v>318.44916666666666</v>
      </c>
      <c r="K31" s="102">
        <f t="shared" si="11"/>
        <v>-0.72831011930461353</v>
      </c>
      <c r="L31" s="104">
        <f t="shared" si="12"/>
        <v>0.66112750283996879</v>
      </c>
      <c r="M31" s="109">
        <v>0.19791666666666666</v>
      </c>
    </row>
    <row r="32" spans="1:14">
      <c r="B32" s="42"/>
      <c r="C32" s="43"/>
      <c r="D32" s="43"/>
      <c r="E32" s="61"/>
      <c r="F32" s="16"/>
      <c r="G32" s="16"/>
      <c r="H32" s="62"/>
      <c r="I32" s="15"/>
      <c r="J32" s="7"/>
      <c r="K32" s="136" t="s">
        <v>19</v>
      </c>
      <c r="L32" s="141"/>
      <c r="M32" s="134" t="s">
        <v>18</v>
      </c>
      <c r="N32" s="132"/>
    </row>
    <row r="33" spans="1:16">
      <c r="A33" s="7"/>
      <c r="B33" s="63"/>
      <c r="C33" s="43"/>
      <c r="D33" s="43"/>
      <c r="E33" s="61"/>
      <c r="F33" s="16"/>
      <c r="G33" s="16"/>
      <c r="H33" s="62"/>
      <c r="I33" s="15"/>
      <c r="J33" s="7"/>
      <c r="K33" s="138">
        <f>F29</f>
        <v>-0.52069747477956119</v>
      </c>
      <c r="L33" s="137">
        <f>G29</f>
        <v>0.83507283027182022</v>
      </c>
      <c r="M33" s="140">
        <f>K27</f>
        <v>-0.29618066545781929</v>
      </c>
      <c r="N33" s="133">
        <f>L27</f>
        <v>0.93492194738284162</v>
      </c>
      <c r="O33" s="110"/>
      <c r="P33" s="20"/>
    </row>
    <row r="34" spans="1:16">
      <c r="A34" s="7"/>
      <c r="B34" s="63"/>
      <c r="C34" s="43"/>
      <c r="D34" s="43"/>
      <c r="E34" s="61"/>
      <c r="F34" s="44"/>
      <c r="G34" s="44"/>
      <c r="H34" s="62"/>
      <c r="I34" s="15"/>
      <c r="J34" s="7"/>
      <c r="K34" s="139">
        <f>0.85*K33</f>
        <v>-0.44259285356262701</v>
      </c>
      <c r="L34" s="135">
        <f>0.85*L33</f>
        <v>0.70981190573104713</v>
      </c>
      <c r="M34" s="139">
        <f>0.85*M33</f>
        <v>-0.25175356563914641</v>
      </c>
      <c r="N34" s="135">
        <f>0.85*N33</f>
        <v>0.7946836552754154</v>
      </c>
      <c r="O34" s="16"/>
      <c r="P34" s="16"/>
    </row>
    <row r="35" spans="1:16">
      <c r="A35" s="7"/>
      <c r="B35" s="20"/>
      <c r="C35" s="20"/>
      <c r="K35" s="111"/>
      <c r="L35" s="111"/>
      <c r="M35" s="162" t="s">
        <v>20</v>
      </c>
      <c r="N35" s="163"/>
      <c r="O35" s="16"/>
      <c r="P35" s="16"/>
    </row>
    <row r="36" spans="1:16">
      <c r="A36" s="36"/>
      <c r="K36" s="111"/>
      <c r="L36" s="111"/>
      <c r="M36" s="140">
        <f>K27</f>
        <v>-0.29618066545781929</v>
      </c>
      <c r="N36" s="133">
        <f>L27</f>
        <v>0.93492194738284162</v>
      </c>
    </row>
    <row r="37" spans="1:16">
      <c r="A37" s="17"/>
      <c r="K37" s="110"/>
      <c r="L37" s="110"/>
      <c r="M37" s="139">
        <f>0.95*M36</f>
        <v>-0.28137163218492833</v>
      </c>
      <c r="N37" s="135">
        <f>0.95*N36</f>
        <v>0.88817585001369947</v>
      </c>
    </row>
    <row r="38" spans="1:16">
      <c r="A38" s="36"/>
    </row>
    <row r="39" spans="1:16">
      <c r="A39" s="41"/>
    </row>
    <row r="40" spans="1:16">
      <c r="A40" s="39"/>
    </row>
    <row r="41" spans="1:16">
      <c r="A41" s="39"/>
    </row>
    <row r="42" spans="1:16">
      <c r="A42" s="39"/>
    </row>
    <row r="43" spans="1:16">
      <c r="A43" s="41"/>
    </row>
    <row r="44" spans="1:16">
      <c r="A44" s="39"/>
    </row>
    <row r="45" spans="1:16">
      <c r="A45" s="39"/>
    </row>
    <row r="69" spans="14:37">
      <c r="N69" s="7"/>
    </row>
    <row r="70" spans="14:37" ht="15">
      <c r="N70" s="7"/>
      <c r="O70" s="2"/>
      <c r="P70" s="1"/>
      <c r="Q70" s="1"/>
      <c r="R70" s="1"/>
      <c r="S70" s="1"/>
      <c r="T70" s="1"/>
      <c r="U70" s="1"/>
    </row>
    <row r="71" spans="14:37" ht="15">
      <c r="N71" s="7"/>
      <c r="O71" s="20"/>
      <c r="P71" s="37"/>
      <c r="Q71" s="38"/>
      <c r="R71" s="38"/>
      <c r="S71" s="38"/>
      <c r="T71" s="20"/>
      <c r="U71" s="20"/>
      <c r="V71" s="20"/>
      <c r="X71" s="154"/>
      <c r="Y71" s="154"/>
      <c r="Z71" s="154"/>
      <c r="AA71" s="154"/>
      <c r="AB71" s="154"/>
      <c r="AC71" s="154"/>
    </row>
    <row r="72" spans="14:37">
      <c r="N72" s="7"/>
      <c r="O72" s="36"/>
      <c r="P72" s="36"/>
      <c r="Q72" s="36"/>
      <c r="R72" s="39"/>
      <c r="S72" s="36"/>
      <c r="T72" s="36"/>
      <c r="U72" s="36"/>
      <c r="V72" s="36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4:37" ht="14.25">
      <c r="N73" s="7"/>
      <c r="O73" s="36"/>
      <c r="P73" s="36"/>
      <c r="Q73" s="36"/>
      <c r="R73" s="36"/>
      <c r="S73" s="36"/>
      <c r="T73" s="36"/>
      <c r="U73" s="41"/>
      <c r="V73" s="41"/>
      <c r="W73" s="13"/>
      <c r="X73" s="36"/>
      <c r="Y73" s="36"/>
      <c r="Z73" s="40"/>
      <c r="AA73" s="40"/>
      <c r="AB73" s="40"/>
      <c r="AC73" s="40"/>
      <c r="AD73" s="20"/>
      <c r="AE73" s="20"/>
      <c r="AF73" s="20"/>
      <c r="AG73" s="20"/>
      <c r="AH73" s="20"/>
      <c r="AI73" s="20"/>
      <c r="AJ73" s="20"/>
      <c r="AK73" s="20"/>
    </row>
    <row r="74" spans="14:37">
      <c r="N74" s="7"/>
      <c r="O74" s="42"/>
      <c r="P74" s="36"/>
      <c r="Q74" s="10"/>
      <c r="R74" s="10"/>
      <c r="S74" s="36"/>
      <c r="T74" s="16"/>
      <c r="U74" s="10"/>
      <c r="V74" s="10"/>
      <c r="W74" s="36"/>
      <c r="X74" s="36"/>
      <c r="Y74" s="36"/>
      <c r="Z74" s="36"/>
      <c r="AA74" s="36"/>
      <c r="AB74" s="36"/>
      <c r="AC74" s="36"/>
      <c r="AD74" s="20"/>
      <c r="AE74" s="20"/>
      <c r="AF74" s="20"/>
      <c r="AG74" s="20"/>
      <c r="AH74" s="20"/>
      <c r="AI74" s="20"/>
      <c r="AJ74" s="20"/>
      <c r="AK74" s="20"/>
    </row>
    <row r="75" spans="14:37">
      <c r="N75" s="7"/>
      <c r="O75" s="42"/>
      <c r="P75" s="36"/>
      <c r="Q75" s="10"/>
      <c r="R75" s="10"/>
      <c r="S75" s="36"/>
      <c r="T75" s="16"/>
      <c r="U75" s="10"/>
      <c r="V75" s="10"/>
      <c r="W75" s="16"/>
      <c r="X75" s="11"/>
      <c r="Y75" s="15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4:37">
      <c r="N76" s="7"/>
      <c r="O76" s="42"/>
      <c r="P76" s="36"/>
      <c r="Q76" s="10"/>
      <c r="R76" s="10"/>
      <c r="S76" s="36"/>
      <c r="T76" s="16"/>
      <c r="U76" s="10"/>
      <c r="V76" s="10"/>
      <c r="W76" s="16"/>
      <c r="X76" s="11"/>
      <c r="Y76" s="15"/>
      <c r="Z76" s="36"/>
      <c r="AA76" s="36"/>
      <c r="AB76" s="36"/>
      <c r="AC76" s="36"/>
      <c r="AD76" s="20"/>
      <c r="AE76" s="20"/>
      <c r="AF76" s="20"/>
      <c r="AG76" s="20"/>
      <c r="AH76" s="20"/>
      <c r="AI76" s="20"/>
      <c r="AJ76" s="20"/>
      <c r="AK76" s="20"/>
    </row>
    <row r="77" spans="14:37">
      <c r="N77" s="7"/>
      <c r="O77" s="42"/>
      <c r="P77" s="36"/>
      <c r="Q77" s="10"/>
      <c r="R77" s="10"/>
      <c r="S77" s="36"/>
      <c r="T77" s="16"/>
      <c r="U77" s="10"/>
      <c r="V77" s="10"/>
      <c r="W77" s="16"/>
      <c r="X77" s="11"/>
      <c r="Y77" s="15"/>
      <c r="Z77" s="36"/>
      <c r="AA77" s="36"/>
      <c r="AB77" s="36"/>
      <c r="AC77" s="36"/>
      <c r="AD77" s="20"/>
      <c r="AE77" s="20"/>
      <c r="AF77" s="20"/>
      <c r="AG77" s="20"/>
      <c r="AH77" s="20"/>
      <c r="AI77" s="20"/>
      <c r="AJ77" s="20"/>
      <c r="AK77" s="20"/>
    </row>
    <row r="78" spans="14:37">
      <c r="N78" s="7"/>
      <c r="O78" s="42"/>
      <c r="P78" s="36"/>
      <c r="Q78" s="10"/>
      <c r="R78" s="10"/>
      <c r="S78" s="36"/>
      <c r="T78" s="16"/>
      <c r="U78" s="10"/>
      <c r="V78" s="10"/>
      <c r="W78" s="16"/>
      <c r="X78" s="11"/>
      <c r="Y78" s="15"/>
      <c r="Z78" s="36"/>
      <c r="AA78" s="36"/>
      <c r="AB78" s="36"/>
      <c r="AC78" s="36"/>
      <c r="AD78" s="20"/>
      <c r="AE78" s="20"/>
      <c r="AF78" s="20"/>
      <c r="AG78" s="20"/>
      <c r="AH78" s="20"/>
      <c r="AI78" s="20"/>
      <c r="AJ78" s="20"/>
      <c r="AK78" s="20"/>
    </row>
    <row r="79" spans="14:37">
      <c r="N79" s="7"/>
      <c r="O79" s="42"/>
      <c r="P79" s="36"/>
      <c r="Q79" s="43"/>
      <c r="R79" s="10"/>
      <c r="S79" s="15"/>
      <c r="T79" s="16"/>
      <c r="U79" s="10"/>
      <c r="V79" s="10"/>
      <c r="W79" s="16"/>
      <c r="X79" s="11"/>
      <c r="Y79" s="15"/>
      <c r="Z79" s="36"/>
      <c r="AA79" s="36"/>
      <c r="AB79" s="36"/>
      <c r="AC79" s="36"/>
      <c r="AD79" s="20"/>
      <c r="AE79" s="20"/>
      <c r="AF79" s="20"/>
      <c r="AG79" s="20"/>
      <c r="AH79" s="20"/>
      <c r="AI79" s="20"/>
      <c r="AJ79" s="20"/>
      <c r="AK79" s="20"/>
    </row>
    <row r="80" spans="14:37">
      <c r="N80" s="18"/>
      <c r="O80" s="42"/>
      <c r="P80" s="36"/>
      <c r="Q80" s="10"/>
      <c r="R80" s="10"/>
      <c r="S80" s="15"/>
      <c r="T80" s="16"/>
      <c r="U80" s="10"/>
      <c r="V80" s="10"/>
      <c r="W80" s="16"/>
      <c r="X80" s="11"/>
      <c r="Y80" s="15"/>
      <c r="Z80" s="36"/>
      <c r="AA80" s="36"/>
      <c r="AB80" s="36"/>
      <c r="AC80" s="36"/>
      <c r="AD80" s="20"/>
      <c r="AE80" s="20"/>
      <c r="AF80" s="20"/>
      <c r="AG80" s="20"/>
      <c r="AH80" s="20"/>
      <c r="AI80" s="20"/>
      <c r="AJ80" s="20"/>
      <c r="AK80" s="20"/>
    </row>
    <row r="81" spans="1:37">
      <c r="N81" s="18"/>
      <c r="O81" s="42"/>
      <c r="P81" s="36"/>
      <c r="Q81" s="10"/>
      <c r="R81" s="10"/>
      <c r="S81" s="15"/>
      <c r="T81" s="16"/>
      <c r="U81" s="10"/>
      <c r="V81" s="10"/>
      <c r="W81" s="16"/>
      <c r="X81" s="11"/>
      <c r="Y81" s="15"/>
      <c r="Z81" s="36"/>
      <c r="AA81" s="36"/>
      <c r="AB81" s="36"/>
      <c r="AC81" s="36"/>
      <c r="AD81" s="20"/>
      <c r="AE81" s="20"/>
      <c r="AF81" s="20"/>
      <c r="AG81" s="20"/>
      <c r="AH81" s="20"/>
      <c r="AI81" s="20"/>
      <c r="AJ81" s="20"/>
      <c r="AK81" s="20"/>
    </row>
    <row r="82" spans="1:37">
      <c r="N82" s="18"/>
      <c r="O82" s="42"/>
      <c r="P82" s="36"/>
      <c r="Q82" s="10"/>
      <c r="R82" s="10"/>
      <c r="S82" s="15"/>
      <c r="T82" s="16"/>
      <c r="U82" s="10"/>
      <c r="V82" s="10"/>
      <c r="W82" s="20"/>
      <c r="X82" s="20"/>
      <c r="Y82" s="20"/>
      <c r="Z82" s="20"/>
      <c r="AA82" s="20"/>
      <c r="AB82" s="20"/>
      <c r="AC82" s="15"/>
      <c r="AD82" s="20"/>
      <c r="AE82" s="20"/>
      <c r="AF82" s="20"/>
      <c r="AG82" s="20"/>
      <c r="AH82" s="20"/>
      <c r="AI82" s="20"/>
      <c r="AJ82" s="20"/>
      <c r="AK82" s="20"/>
    </row>
    <row r="83" spans="1:37">
      <c r="N83" s="18"/>
      <c r="O83" s="42"/>
      <c r="P83" s="36"/>
      <c r="Q83" s="10"/>
      <c r="R83" s="10"/>
      <c r="S83" s="15"/>
      <c r="T83" s="16"/>
      <c r="U83" s="10"/>
      <c r="V83" s="10"/>
      <c r="W83" s="16"/>
      <c r="X83" s="11"/>
      <c r="Y83" s="15"/>
      <c r="Z83" s="15"/>
      <c r="AA83" s="10"/>
      <c r="AB83" s="10"/>
      <c r="AC83" s="15"/>
      <c r="AD83" s="20"/>
      <c r="AE83" s="20"/>
      <c r="AF83" s="20"/>
      <c r="AG83" s="20"/>
      <c r="AH83" s="20"/>
      <c r="AI83" s="20"/>
      <c r="AJ83" s="20"/>
      <c r="AK83" s="20"/>
    </row>
    <row r="84" spans="1:37">
      <c r="N84" s="18"/>
      <c r="O84" s="42"/>
      <c r="P84" s="36"/>
      <c r="Q84" s="10"/>
      <c r="R84" s="10"/>
      <c r="S84" s="15"/>
      <c r="T84" s="16"/>
      <c r="U84" s="10"/>
      <c r="V84" s="10"/>
      <c r="W84" s="16"/>
      <c r="X84" s="11"/>
      <c r="Y84" s="15"/>
      <c r="Z84" s="15"/>
      <c r="AA84" s="15"/>
      <c r="AB84" s="15"/>
      <c r="AC84" s="15"/>
      <c r="AD84" s="20"/>
      <c r="AE84" s="20"/>
      <c r="AF84" s="20"/>
      <c r="AG84" s="20"/>
      <c r="AH84" s="20"/>
      <c r="AI84" s="20"/>
      <c r="AJ84" s="20"/>
      <c r="AK84" s="20"/>
    </row>
    <row r="85" spans="1:37">
      <c r="N85" s="18"/>
      <c r="O85" s="42"/>
      <c r="P85" s="36"/>
      <c r="Q85" s="10"/>
      <c r="R85" s="10"/>
      <c r="S85" s="15"/>
      <c r="T85" s="16"/>
      <c r="U85" s="10"/>
      <c r="V85" s="10"/>
      <c r="W85" s="16"/>
      <c r="X85" s="11"/>
      <c r="Y85" s="15"/>
      <c r="Z85" s="15"/>
      <c r="AA85" s="15"/>
      <c r="AB85" s="15"/>
      <c r="AC85" s="15"/>
      <c r="AD85" s="20"/>
      <c r="AE85" s="20"/>
      <c r="AF85" s="20"/>
      <c r="AG85" s="20"/>
      <c r="AH85" s="20"/>
      <c r="AI85" s="20"/>
      <c r="AJ85" s="20"/>
      <c r="AK85" s="20"/>
    </row>
    <row r="86" spans="1:37">
      <c r="N86" s="18"/>
      <c r="O86" s="42"/>
      <c r="P86" s="36"/>
      <c r="Q86" s="10"/>
      <c r="R86" s="10"/>
      <c r="S86" s="15"/>
      <c r="T86" s="16"/>
      <c r="U86" s="10"/>
      <c r="V86" s="10"/>
      <c r="W86" s="16"/>
      <c r="X86" s="11"/>
      <c r="Y86" s="15"/>
      <c r="Z86" s="15"/>
      <c r="AA86" s="15"/>
      <c r="AB86" s="15"/>
      <c r="AC86" s="15"/>
      <c r="AD86" s="20"/>
      <c r="AE86" s="20"/>
      <c r="AF86" s="20"/>
      <c r="AG86" s="20"/>
      <c r="AH86" s="20"/>
      <c r="AI86" s="20"/>
      <c r="AJ86" s="20"/>
      <c r="AK86" s="20"/>
    </row>
    <row r="87" spans="1:37">
      <c r="N87" s="18"/>
      <c r="O87" s="42"/>
      <c r="P87" s="36"/>
      <c r="Q87" s="10"/>
      <c r="R87" s="10"/>
      <c r="S87" s="15"/>
      <c r="T87" s="16"/>
      <c r="U87" s="10"/>
      <c r="V87" s="10"/>
      <c r="W87" s="16"/>
      <c r="X87" s="11"/>
      <c r="Y87" s="15"/>
      <c r="Z87" s="15"/>
      <c r="AA87" s="15"/>
      <c r="AB87" s="15"/>
      <c r="AC87" s="15"/>
      <c r="AD87" s="20"/>
      <c r="AE87" s="20"/>
      <c r="AF87" s="20"/>
      <c r="AG87" s="20"/>
      <c r="AH87" s="20"/>
      <c r="AI87" s="20"/>
      <c r="AJ87" s="20"/>
      <c r="AK87" s="20"/>
    </row>
    <row r="88" spans="1:37">
      <c r="N88" s="18"/>
      <c r="O88" s="42"/>
      <c r="P88" s="36"/>
      <c r="Q88" s="10"/>
      <c r="R88" s="10"/>
      <c r="S88" s="15"/>
      <c r="T88" s="16"/>
      <c r="U88" s="10"/>
      <c r="V88" s="10"/>
      <c r="W88" s="16"/>
      <c r="X88" s="11"/>
      <c r="Y88" s="15"/>
      <c r="Z88" s="15"/>
      <c r="AA88" s="15"/>
      <c r="AB88" s="15"/>
      <c r="AC88" s="15"/>
      <c r="AD88" s="20"/>
      <c r="AE88" s="20"/>
      <c r="AF88" s="20"/>
      <c r="AG88" s="20"/>
      <c r="AH88" s="20"/>
      <c r="AI88" s="20"/>
      <c r="AJ88" s="20"/>
      <c r="AK88" s="20"/>
    </row>
    <row r="89" spans="1:37">
      <c r="N89" s="18"/>
      <c r="O89" s="42"/>
      <c r="P89" s="36"/>
      <c r="Q89" s="10"/>
      <c r="R89" s="10"/>
      <c r="S89" s="15"/>
      <c r="T89" s="16"/>
      <c r="U89" s="10"/>
      <c r="V89" s="10"/>
      <c r="W89" s="16"/>
      <c r="X89" s="11"/>
      <c r="Y89" s="15"/>
      <c r="Z89" s="15"/>
      <c r="AA89" s="15"/>
      <c r="AB89" s="15"/>
      <c r="AC89" s="15"/>
      <c r="AD89" s="20"/>
      <c r="AE89" s="20"/>
      <c r="AF89" s="20"/>
      <c r="AG89" s="20"/>
      <c r="AH89" s="20"/>
      <c r="AI89" s="20"/>
      <c r="AJ89" s="20"/>
      <c r="AK89" s="20"/>
    </row>
    <row r="90" spans="1:37">
      <c r="N90" s="18"/>
      <c r="O90" s="42"/>
      <c r="P90" s="36"/>
      <c r="Q90" s="10"/>
      <c r="R90" s="10"/>
      <c r="S90" s="15"/>
      <c r="T90" s="16"/>
      <c r="U90" s="10"/>
      <c r="V90" s="10"/>
      <c r="W90" s="16"/>
      <c r="X90" s="11"/>
      <c r="Y90" s="15"/>
      <c r="Z90" s="15"/>
      <c r="AA90" s="10"/>
      <c r="AB90" s="10"/>
      <c r="AC90" s="12"/>
    </row>
    <row r="91" spans="1:37">
      <c r="M91" s="75"/>
      <c r="N91" s="75"/>
      <c r="O91" s="42"/>
      <c r="P91" s="36"/>
      <c r="Q91" s="10"/>
      <c r="R91" s="10"/>
      <c r="S91" s="15"/>
      <c r="T91" s="16"/>
      <c r="U91" s="10"/>
      <c r="V91" s="10"/>
      <c r="W91" s="16"/>
      <c r="X91" s="11"/>
      <c r="Y91" s="15"/>
      <c r="Z91" s="15"/>
      <c r="AA91" s="10"/>
      <c r="AB91" s="10"/>
      <c r="AC91" s="12"/>
    </row>
    <row r="92" spans="1:37">
      <c r="O92" s="42"/>
      <c r="P92" s="36"/>
      <c r="Q92" s="10"/>
      <c r="R92" s="10"/>
      <c r="S92" s="15"/>
      <c r="T92" s="16"/>
      <c r="U92" s="10"/>
      <c r="V92" s="10"/>
      <c r="W92" s="16"/>
      <c r="X92" s="11"/>
      <c r="Y92" s="15"/>
      <c r="Z92" s="15"/>
      <c r="AA92" s="15"/>
      <c r="AB92" s="15"/>
      <c r="AC92" s="12"/>
    </row>
    <row r="93" spans="1:37">
      <c r="O93" s="42"/>
      <c r="P93" s="36"/>
      <c r="Q93" s="10"/>
      <c r="R93" s="10"/>
      <c r="S93" s="15"/>
      <c r="T93" s="16"/>
      <c r="U93" s="10"/>
      <c r="V93" s="10"/>
      <c r="W93" s="20"/>
      <c r="X93" s="20"/>
      <c r="Y93" s="20"/>
      <c r="Z93" s="20"/>
      <c r="AA93" s="20"/>
      <c r="AB93" s="20"/>
      <c r="AC93" s="10"/>
    </row>
    <row r="94" spans="1:37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112"/>
      <c r="O94" s="42"/>
      <c r="P94" s="36"/>
      <c r="Q94" s="10"/>
      <c r="R94" s="10"/>
      <c r="S94" s="15"/>
      <c r="T94" s="16"/>
      <c r="U94" s="10"/>
      <c r="V94" s="10"/>
      <c r="W94" s="16"/>
      <c r="X94" s="11"/>
      <c r="Y94" s="15"/>
      <c r="Z94" s="15"/>
      <c r="AA94" s="15"/>
      <c r="AB94" s="15"/>
      <c r="AC94" s="12"/>
    </row>
    <row r="95" spans="1:37" ht="15">
      <c r="A95" s="144"/>
      <c r="B95" s="145"/>
      <c r="C95" s="145"/>
      <c r="D95" s="145"/>
      <c r="E95" s="145"/>
      <c r="F95" s="145"/>
      <c r="G95" s="145"/>
      <c r="H95" s="145"/>
      <c r="I95" s="145"/>
      <c r="J95" s="145"/>
      <c r="K95" s="114"/>
      <c r="L95" s="114"/>
      <c r="M95" s="114"/>
      <c r="N95" s="60"/>
      <c r="O95" s="42"/>
      <c r="P95" s="36"/>
      <c r="Q95" s="10"/>
      <c r="R95" s="10"/>
      <c r="S95" s="15"/>
      <c r="T95" s="16"/>
      <c r="U95" s="10"/>
      <c r="V95" s="10"/>
      <c r="W95" s="16"/>
      <c r="X95" s="11"/>
      <c r="Y95" s="15"/>
      <c r="Z95" s="15"/>
      <c r="AA95" s="15"/>
      <c r="AB95" s="15"/>
      <c r="AC95" s="12"/>
    </row>
    <row r="96" spans="1:37" ht="15">
      <c r="A96" s="115"/>
      <c r="B96" s="113"/>
      <c r="C96" s="114"/>
      <c r="D96" s="114"/>
      <c r="E96" s="114"/>
      <c r="F96" s="114"/>
      <c r="G96" s="114"/>
      <c r="H96" s="114"/>
      <c r="I96" s="115"/>
      <c r="J96" s="115"/>
      <c r="K96" s="114"/>
      <c r="L96" s="114"/>
      <c r="M96" s="114"/>
      <c r="N96" s="60"/>
      <c r="O96" s="42"/>
      <c r="P96" s="36"/>
      <c r="Q96" s="10"/>
      <c r="R96" s="10"/>
      <c r="S96" s="15"/>
      <c r="T96" s="16"/>
      <c r="U96" s="10"/>
      <c r="V96" s="10"/>
      <c r="W96" s="16"/>
      <c r="X96" s="11"/>
      <c r="Y96" s="15"/>
      <c r="Z96" s="15"/>
      <c r="AA96" s="15"/>
      <c r="AB96" s="15"/>
      <c r="AC96" s="12"/>
    </row>
    <row r="97" spans="1:29">
      <c r="A97" s="64"/>
      <c r="B97" s="115"/>
      <c r="C97" s="146"/>
      <c r="D97" s="147"/>
      <c r="E97" s="147"/>
      <c r="F97" s="147"/>
      <c r="G97" s="147"/>
      <c r="H97" s="146"/>
      <c r="I97" s="147"/>
      <c r="J97" s="147"/>
      <c r="K97" s="147"/>
      <c r="L97" s="147"/>
      <c r="M97" s="64"/>
      <c r="N97" s="60"/>
      <c r="O97" s="42"/>
      <c r="P97" s="36"/>
      <c r="Q97" s="10"/>
      <c r="R97" s="10"/>
      <c r="S97" s="15"/>
      <c r="T97" s="16"/>
      <c r="U97" s="10"/>
      <c r="V97" s="10"/>
      <c r="W97" s="16"/>
      <c r="X97" s="11"/>
      <c r="Y97" s="15"/>
      <c r="Z97" s="15"/>
      <c r="AA97" s="10"/>
      <c r="AB97" s="10"/>
      <c r="AC97" s="12"/>
    </row>
    <row r="98" spans="1:29" ht="15">
      <c r="A98" s="64"/>
      <c r="B98" s="148"/>
      <c r="C98" s="149"/>
      <c r="D98" s="150"/>
      <c r="E98" s="116"/>
      <c r="F98" s="116"/>
      <c r="G98" s="116"/>
      <c r="H98" s="151"/>
      <c r="I98" s="147"/>
      <c r="J98" s="152"/>
      <c r="K98" s="116"/>
      <c r="L98" s="116"/>
      <c r="M98" s="115"/>
      <c r="N98" s="60"/>
      <c r="O98" s="42"/>
      <c r="P98" s="36"/>
      <c r="Q98" s="10"/>
      <c r="R98" s="10"/>
      <c r="S98" s="15"/>
      <c r="T98" s="16"/>
      <c r="U98" s="10"/>
      <c r="V98" s="10"/>
      <c r="W98" s="16"/>
      <c r="X98" s="11"/>
      <c r="Y98" s="15"/>
      <c r="Z98" s="15"/>
      <c r="AA98" s="15"/>
      <c r="AB98" s="15"/>
      <c r="AC98" s="12"/>
    </row>
    <row r="99" spans="1:29">
      <c r="A99" s="64"/>
      <c r="B99" s="148"/>
      <c r="C99" s="148"/>
      <c r="D99" s="148"/>
      <c r="E99" s="117"/>
      <c r="F99" s="117"/>
      <c r="G99" s="117"/>
      <c r="H99" s="117"/>
      <c r="I99" s="117"/>
      <c r="J99" s="148"/>
      <c r="K99" s="117"/>
      <c r="L99" s="117"/>
      <c r="M99" s="115"/>
      <c r="N99" s="60"/>
      <c r="O99" s="42"/>
      <c r="P99" s="36"/>
      <c r="Q99" s="10"/>
      <c r="R99" s="10"/>
      <c r="S99" s="15"/>
      <c r="T99" s="16"/>
      <c r="U99" s="10"/>
      <c r="V99" s="10"/>
      <c r="W99" s="16"/>
      <c r="X99" s="11"/>
      <c r="Y99" s="15"/>
      <c r="Z99" s="15"/>
      <c r="AA99" s="15"/>
      <c r="AB99" s="15"/>
      <c r="AC99" s="12"/>
    </row>
    <row r="100" spans="1:29">
      <c r="A100" s="64"/>
      <c r="B100" s="118"/>
      <c r="C100" s="119"/>
      <c r="D100" s="119"/>
      <c r="E100" s="64"/>
      <c r="F100" s="120"/>
      <c r="G100" s="120"/>
      <c r="H100" s="64"/>
      <c r="I100" s="121"/>
      <c r="J100" s="119"/>
      <c r="K100" s="120"/>
      <c r="L100" s="120"/>
      <c r="M100" s="115"/>
      <c r="N100" s="60"/>
      <c r="O100" s="42"/>
      <c r="P100" s="36"/>
      <c r="Q100" s="10"/>
      <c r="R100" s="10"/>
      <c r="S100" s="15"/>
      <c r="T100" s="16"/>
      <c r="U100" s="10"/>
      <c r="V100" s="10"/>
      <c r="W100" s="20"/>
      <c r="X100" s="20"/>
      <c r="Y100" s="20"/>
      <c r="Z100" s="20"/>
      <c r="AA100" s="20"/>
      <c r="AB100" s="20"/>
      <c r="AC100" s="12"/>
    </row>
    <row r="101" spans="1:29">
      <c r="A101" s="64"/>
      <c r="B101" s="118"/>
      <c r="C101" s="119"/>
      <c r="D101" s="119"/>
      <c r="E101" s="64"/>
      <c r="F101" s="120"/>
      <c r="G101" s="120"/>
      <c r="H101" s="64"/>
      <c r="I101" s="121"/>
      <c r="J101" s="119"/>
      <c r="K101" s="120"/>
      <c r="L101" s="120"/>
      <c r="M101" s="115"/>
      <c r="N101" s="122"/>
      <c r="O101" s="42"/>
      <c r="P101" s="36"/>
      <c r="Q101" s="10"/>
      <c r="R101" s="10"/>
      <c r="S101" s="15"/>
      <c r="T101" s="16"/>
      <c r="U101" s="10"/>
      <c r="V101" s="10"/>
      <c r="W101" s="16"/>
      <c r="X101" s="11"/>
      <c r="Y101" s="15"/>
      <c r="Z101" s="15"/>
      <c r="AA101" s="15"/>
      <c r="AB101" s="15"/>
      <c r="AC101" s="12"/>
    </row>
    <row r="102" spans="1:29">
      <c r="A102" s="64"/>
      <c r="B102" s="118"/>
      <c r="C102" s="119"/>
      <c r="D102" s="119"/>
      <c r="E102" s="64"/>
      <c r="F102" s="120"/>
      <c r="G102" s="120"/>
      <c r="H102" s="64"/>
      <c r="I102" s="121"/>
      <c r="J102" s="119"/>
      <c r="K102" s="120"/>
      <c r="L102" s="120"/>
      <c r="M102" s="115"/>
      <c r="N102" s="60"/>
      <c r="O102" s="42"/>
      <c r="P102" s="36"/>
      <c r="Q102" s="10"/>
      <c r="R102" s="10"/>
      <c r="S102" s="15"/>
      <c r="T102" s="16"/>
      <c r="U102" s="10"/>
      <c r="V102" s="10"/>
      <c r="W102" s="16"/>
      <c r="X102" s="11"/>
      <c r="Y102" s="15"/>
      <c r="Z102" s="15"/>
      <c r="AA102" s="15"/>
      <c r="AB102" s="15"/>
      <c r="AC102" s="12"/>
    </row>
    <row r="103" spans="1:29">
      <c r="A103" s="64"/>
      <c r="B103" s="118"/>
      <c r="C103" s="119"/>
      <c r="D103" s="119"/>
      <c r="E103" s="121"/>
      <c r="F103" s="120"/>
      <c r="G103" s="120"/>
      <c r="H103" s="64"/>
      <c r="I103" s="121"/>
      <c r="J103" s="119"/>
      <c r="K103" s="120"/>
      <c r="L103" s="120"/>
      <c r="M103" s="115"/>
      <c r="N103" s="60"/>
      <c r="O103" s="42"/>
      <c r="P103" s="36"/>
      <c r="Q103" s="43"/>
      <c r="R103" s="10"/>
      <c r="S103" s="15"/>
      <c r="T103" s="16"/>
      <c r="U103" s="10"/>
      <c r="V103" s="10"/>
      <c r="W103" s="16"/>
      <c r="X103" s="11"/>
      <c r="Y103" s="15"/>
      <c r="Z103" s="15"/>
      <c r="AA103" s="15"/>
      <c r="AB103" s="15"/>
      <c r="AC103" s="12"/>
    </row>
    <row r="104" spans="1:29">
      <c r="A104" s="64"/>
      <c r="B104" s="118"/>
      <c r="C104" s="119"/>
      <c r="D104" s="119"/>
      <c r="E104" s="121"/>
      <c r="F104" s="120"/>
      <c r="G104" s="120"/>
      <c r="H104" s="64"/>
      <c r="I104" s="121"/>
      <c r="J104" s="119"/>
      <c r="K104" s="120"/>
      <c r="L104" s="120"/>
      <c r="M104" s="115"/>
      <c r="N104" s="60"/>
      <c r="O104" s="42"/>
      <c r="P104" s="36"/>
      <c r="Q104" s="43"/>
      <c r="R104" s="10"/>
      <c r="S104" s="36"/>
      <c r="T104" s="16"/>
      <c r="U104" s="10"/>
      <c r="V104" s="10"/>
      <c r="W104" s="16"/>
      <c r="X104" s="11"/>
      <c r="Y104" s="15"/>
      <c r="Z104" s="15"/>
      <c r="AA104" s="10"/>
      <c r="AB104" s="10"/>
      <c r="AC104" s="12"/>
    </row>
    <row r="105" spans="1:29">
      <c r="A105" s="64"/>
      <c r="B105" s="118"/>
      <c r="C105" s="119"/>
      <c r="D105" s="119"/>
      <c r="E105" s="121"/>
      <c r="F105" s="120"/>
      <c r="G105" s="120"/>
      <c r="H105" s="64"/>
      <c r="I105" s="121"/>
      <c r="J105" s="119"/>
      <c r="K105" s="120"/>
      <c r="L105" s="120"/>
      <c r="M105" s="115"/>
      <c r="N105" s="60"/>
      <c r="O105" s="42"/>
      <c r="P105" s="36"/>
      <c r="Q105" s="43"/>
      <c r="R105" s="43"/>
      <c r="S105" s="36"/>
      <c r="T105" s="44"/>
      <c r="U105" s="10"/>
      <c r="V105" s="10"/>
      <c r="W105" s="16"/>
      <c r="X105" s="11"/>
      <c r="Y105" s="15"/>
      <c r="Z105" s="20"/>
      <c r="AA105" s="20"/>
      <c r="AB105" s="20"/>
    </row>
    <row r="106" spans="1:29">
      <c r="A106" s="64"/>
      <c r="B106" s="118"/>
      <c r="C106" s="119"/>
      <c r="D106" s="119"/>
      <c r="E106" s="121"/>
      <c r="F106" s="120"/>
      <c r="G106" s="120"/>
      <c r="H106" s="64"/>
      <c r="I106" s="121"/>
      <c r="J106" s="119"/>
      <c r="K106" s="120"/>
      <c r="L106" s="120"/>
      <c r="M106" s="115"/>
      <c r="N106" s="60"/>
      <c r="O106" s="42"/>
      <c r="P106" s="36"/>
      <c r="Q106" s="43"/>
      <c r="R106" s="43"/>
      <c r="S106" s="36"/>
      <c r="T106" s="44"/>
      <c r="U106" s="10"/>
      <c r="V106" s="10"/>
      <c r="W106" s="20"/>
      <c r="X106" s="20"/>
      <c r="Y106" s="45"/>
      <c r="Z106" s="20"/>
      <c r="AA106" s="20"/>
      <c r="AB106" s="20"/>
    </row>
    <row r="107" spans="1:29">
      <c r="A107" s="64"/>
      <c r="B107" s="118"/>
      <c r="C107" s="119"/>
      <c r="D107" s="119"/>
      <c r="E107" s="121"/>
      <c r="F107" s="120"/>
      <c r="G107" s="120"/>
      <c r="H107" s="64"/>
      <c r="I107" s="121"/>
      <c r="J107" s="119"/>
      <c r="K107" s="120"/>
      <c r="L107" s="120"/>
      <c r="M107" s="115"/>
      <c r="N107" s="60"/>
      <c r="O107" s="42"/>
      <c r="P107" s="36"/>
      <c r="Q107" s="43"/>
      <c r="R107" s="43"/>
      <c r="S107" s="36"/>
      <c r="T107" s="44"/>
      <c r="U107" s="10"/>
      <c r="V107" s="10"/>
      <c r="W107" s="20"/>
      <c r="X107" s="20"/>
      <c r="Y107" s="20"/>
      <c r="Z107" s="20"/>
      <c r="AA107" s="20"/>
      <c r="AB107" s="20"/>
    </row>
    <row r="108" spans="1:29">
      <c r="A108" s="64"/>
      <c r="B108" s="118"/>
      <c r="C108" s="119"/>
      <c r="D108" s="119"/>
      <c r="E108" s="121"/>
      <c r="F108" s="120"/>
      <c r="G108" s="120"/>
      <c r="H108" s="64"/>
      <c r="I108" s="121"/>
      <c r="J108" s="119"/>
      <c r="K108" s="120"/>
      <c r="L108" s="120"/>
      <c r="M108" s="115"/>
      <c r="N108" s="60"/>
      <c r="O108" s="42"/>
      <c r="P108" s="36"/>
      <c r="Q108" s="43"/>
      <c r="R108" s="43"/>
      <c r="S108" s="36"/>
      <c r="T108" s="44"/>
      <c r="U108" s="10"/>
      <c r="V108" s="10"/>
      <c r="W108" s="20"/>
      <c r="X108" s="20"/>
      <c r="Y108" s="20"/>
      <c r="Z108" s="20"/>
      <c r="AA108" s="20"/>
      <c r="AB108" s="20"/>
    </row>
    <row r="109" spans="1:29">
      <c r="A109" s="117"/>
      <c r="B109" s="118"/>
      <c r="C109" s="119"/>
      <c r="D109" s="119"/>
      <c r="E109" s="121"/>
      <c r="F109" s="120"/>
      <c r="G109" s="120"/>
      <c r="H109" s="64"/>
      <c r="I109" s="121"/>
      <c r="J109" s="119"/>
      <c r="K109" s="120"/>
      <c r="L109" s="120"/>
      <c r="M109" s="115"/>
      <c r="N109" s="112"/>
      <c r="O109" s="42"/>
      <c r="P109" s="36"/>
      <c r="Q109" s="43"/>
      <c r="R109" s="43"/>
      <c r="S109" s="36"/>
      <c r="T109" s="44"/>
      <c r="U109" s="10"/>
      <c r="V109" s="10"/>
      <c r="W109" s="20"/>
      <c r="X109" s="20"/>
      <c r="Y109" s="20"/>
      <c r="Z109" s="20"/>
      <c r="AA109" s="20"/>
      <c r="AB109" s="20"/>
    </row>
    <row r="110" spans="1:29">
      <c r="A110" s="117"/>
      <c r="B110" s="118"/>
      <c r="C110" s="119"/>
      <c r="D110" s="119"/>
      <c r="E110" s="121"/>
      <c r="F110" s="120"/>
      <c r="G110" s="120"/>
      <c r="H110" s="64"/>
      <c r="I110" s="121"/>
      <c r="J110" s="119"/>
      <c r="K110" s="120"/>
      <c r="L110" s="120"/>
      <c r="M110" s="115"/>
      <c r="N110" s="123"/>
      <c r="O110" s="42"/>
      <c r="P110" s="36"/>
      <c r="Q110" s="43"/>
      <c r="R110" s="43"/>
      <c r="S110" s="36"/>
      <c r="T110" s="44"/>
      <c r="U110" s="10"/>
      <c r="V110" s="10"/>
      <c r="W110" s="20"/>
      <c r="X110" s="20"/>
      <c r="Y110" s="20"/>
      <c r="Z110" s="20"/>
      <c r="AA110" s="20"/>
      <c r="AB110" s="20"/>
    </row>
    <row r="111" spans="1:29">
      <c r="A111" s="117"/>
      <c r="B111" s="118"/>
      <c r="C111" s="119"/>
      <c r="D111" s="119"/>
      <c r="E111" s="121"/>
      <c r="F111" s="120"/>
      <c r="G111" s="120"/>
      <c r="H111" s="64"/>
      <c r="I111" s="121"/>
      <c r="J111" s="119"/>
      <c r="K111" s="120"/>
      <c r="L111" s="120"/>
      <c r="M111" s="115"/>
      <c r="N111" s="123"/>
      <c r="O111" s="42"/>
      <c r="P111" s="36"/>
      <c r="Q111" s="43"/>
      <c r="R111" s="43"/>
      <c r="S111" s="36"/>
      <c r="T111" s="44"/>
      <c r="U111" s="10"/>
      <c r="V111" s="10"/>
      <c r="W111" s="20"/>
      <c r="X111" s="20"/>
      <c r="Y111" s="20"/>
      <c r="Z111" s="20"/>
      <c r="AA111" s="20"/>
      <c r="AB111" s="20"/>
    </row>
    <row r="112" spans="1:29">
      <c r="A112" s="117"/>
      <c r="B112" s="118"/>
      <c r="C112" s="119"/>
      <c r="D112" s="119"/>
      <c r="E112" s="121"/>
      <c r="F112" s="120"/>
      <c r="G112" s="120"/>
      <c r="H112" s="64"/>
      <c r="I112" s="121"/>
      <c r="J112" s="119"/>
      <c r="K112" s="120"/>
      <c r="L112" s="120"/>
      <c r="M112" s="115"/>
      <c r="N112" s="123"/>
      <c r="T112" s="20"/>
      <c r="U112" s="20"/>
      <c r="V112" s="20"/>
      <c r="W112" s="16"/>
      <c r="X112" s="11"/>
      <c r="Y112" s="15"/>
      <c r="Z112" s="15"/>
      <c r="AA112" s="10"/>
      <c r="AB112" s="10"/>
    </row>
    <row r="113" spans="1:28">
      <c r="A113" s="117"/>
      <c r="B113" s="118"/>
      <c r="C113" s="119"/>
      <c r="D113" s="119"/>
      <c r="E113" s="121"/>
      <c r="F113" s="120"/>
      <c r="G113" s="120"/>
      <c r="H113" s="64"/>
      <c r="I113" s="121"/>
      <c r="J113" s="119"/>
      <c r="K113" s="120"/>
      <c r="L113" s="120"/>
      <c r="M113" s="115"/>
      <c r="N113" s="123"/>
      <c r="W113" s="20"/>
      <c r="X113" s="20"/>
      <c r="Y113" s="20"/>
      <c r="Z113" s="20"/>
      <c r="AA113" s="20"/>
      <c r="AB113" s="20"/>
    </row>
    <row r="114" spans="1:28">
      <c r="A114" s="117"/>
      <c r="B114" s="118"/>
      <c r="C114" s="119"/>
      <c r="D114" s="119"/>
      <c r="E114" s="121"/>
      <c r="F114" s="120"/>
      <c r="G114" s="120"/>
      <c r="H114" s="64"/>
      <c r="I114" s="121"/>
      <c r="J114" s="119"/>
      <c r="K114" s="120"/>
      <c r="L114" s="120"/>
      <c r="M114" s="115"/>
      <c r="N114" s="123"/>
    </row>
    <row r="115" spans="1:28">
      <c r="A115" s="117"/>
      <c r="B115" s="118"/>
      <c r="C115" s="119"/>
      <c r="D115" s="119"/>
      <c r="E115" s="64"/>
      <c r="F115" s="120"/>
      <c r="G115" s="120"/>
      <c r="H115" s="64"/>
      <c r="I115" s="121"/>
      <c r="J115" s="119"/>
      <c r="K115" s="120"/>
      <c r="L115" s="120"/>
      <c r="M115" s="115"/>
      <c r="N115" s="123"/>
    </row>
    <row r="116" spans="1:28">
      <c r="A116" s="117"/>
      <c r="B116" s="118"/>
      <c r="C116" s="119"/>
      <c r="D116" s="119"/>
      <c r="E116" s="64"/>
      <c r="F116" s="120"/>
      <c r="G116" s="120"/>
      <c r="H116" s="64"/>
      <c r="I116" s="121"/>
      <c r="J116" s="119"/>
      <c r="K116" s="120"/>
      <c r="L116" s="120"/>
      <c r="M116" s="115"/>
      <c r="N116" s="123"/>
    </row>
    <row r="117" spans="1:28">
      <c r="A117" s="117"/>
      <c r="B117" s="118"/>
      <c r="C117" s="119"/>
      <c r="D117" s="119"/>
      <c r="E117" s="64"/>
      <c r="F117" s="120"/>
      <c r="G117" s="120"/>
      <c r="H117" s="64"/>
      <c r="I117" s="121"/>
      <c r="J117" s="119"/>
      <c r="K117" s="120"/>
      <c r="L117" s="120"/>
      <c r="M117" s="115"/>
      <c r="N117" s="123"/>
    </row>
    <row r="118" spans="1:28">
      <c r="A118" s="117"/>
      <c r="B118" s="118"/>
      <c r="C118" s="119"/>
      <c r="D118" s="119"/>
      <c r="E118" s="64"/>
      <c r="F118" s="120"/>
      <c r="G118" s="120"/>
      <c r="H118" s="64"/>
      <c r="I118" s="121"/>
      <c r="J118" s="119"/>
      <c r="K118" s="120"/>
      <c r="L118" s="120"/>
      <c r="M118" s="115"/>
      <c r="N118" s="123"/>
    </row>
    <row r="119" spans="1:28">
      <c r="A119" s="117"/>
      <c r="B119" s="118"/>
      <c r="C119" s="119"/>
      <c r="D119" s="119"/>
      <c r="E119" s="64"/>
      <c r="F119" s="120"/>
      <c r="G119" s="120"/>
      <c r="H119" s="124"/>
      <c r="I119" s="121"/>
      <c r="J119" s="119"/>
      <c r="K119" s="120"/>
      <c r="L119" s="120"/>
      <c r="M119" s="115"/>
      <c r="N119" s="123"/>
    </row>
    <row r="120" spans="1:28">
      <c r="A120" s="125"/>
      <c r="B120" s="118"/>
      <c r="C120" s="126"/>
      <c r="D120" s="126"/>
      <c r="E120" s="127"/>
      <c r="F120" s="128"/>
      <c r="G120" s="128"/>
      <c r="H120" s="129"/>
      <c r="I120" s="127"/>
      <c r="J120" s="126"/>
      <c r="K120" s="128"/>
      <c r="L120" s="128"/>
      <c r="M120" s="130"/>
      <c r="N120" s="123"/>
    </row>
    <row r="121" spans="1:28">
      <c r="A121" s="117"/>
      <c r="B121" s="118"/>
      <c r="C121" s="126"/>
      <c r="D121" s="126"/>
      <c r="E121" s="127"/>
      <c r="F121" s="128"/>
      <c r="G121" s="128"/>
      <c r="H121" s="131"/>
      <c r="I121" s="127"/>
      <c r="J121" s="126"/>
      <c r="K121" s="128"/>
      <c r="L121" s="128"/>
      <c r="M121" s="130"/>
      <c r="N121" s="123"/>
    </row>
    <row r="122" spans="1:28">
      <c r="A122" s="117"/>
      <c r="B122" s="118"/>
      <c r="C122" s="126"/>
      <c r="D122" s="126"/>
      <c r="E122" s="127"/>
      <c r="F122" s="128"/>
      <c r="G122" s="128"/>
      <c r="H122" s="131"/>
      <c r="I122" s="127"/>
      <c r="J122" s="126"/>
      <c r="K122" s="128"/>
      <c r="L122" s="128"/>
      <c r="M122" s="130"/>
      <c r="N122" s="123"/>
    </row>
    <row r="123" spans="1:28">
      <c r="A123" s="117"/>
      <c r="B123" s="118"/>
      <c r="C123" s="126"/>
      <c r="D123" s="126"/>
      <c r="E123" s="127"/>
      <c r="F123" s="128"/>
      <c r="G123" s="128"/>
      <c r="H123" s="131"/>
      <c r="I123" s="127"/>
      <c r="J123" s="126"/>
      <c r="K123" s="128"/>
      <c r="L123" s="128"/>
      <c r="M123" s="130"/>
      <c r="N123" s="123"/>
    </row>
    <row r="124" spans="1:28">
      <c r="A124" s="125"/>
      <c r="B124" s="118"/>
      <c r="C124" s="126"/>
      <c r="D124" s="126"/>
      <c r="E124" s="127"/>
      <c r="F124" s="128"/>
      <c r="G124" s="128"/>
      <c r="H124" s="131"/>
      <c r="I124" s="127"/>
      <c r="J124" s="126"/>
      <c r="K124" s="128"/>
      <c r="L124" s="128"/>
      <c r="M124" s="130"/>
      <c r="N124" s="123"/>
    </row>
    <row r="125" spans="1:28">
      <c r="A125" s="117"/>
      <c r="B125" s="118"/>
      <c r="C125" s="126"/>
      <c r="D125" s="126"/>
      <c r="E125" s="127"/>
      <c r="F125" s="128"/>
      <c r="G125" s="128"/>
      <c r="H125" s="131"/>
      <c r="I125" s="127"/>
      <c r="J125" s="126"/>
      <c r="K125" s="128"/>
      <c r="L125" s="128"/>
      <c r="M125" s="130"/>
      <c r="N125" s="123"/>
    </row>
    <row r="126" spans="1:28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23"/>
    </row>
    <row r="127" spans="1:28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23"/>
    </row>
    <row r="128" spans="1:28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23"/>
    </row>
    <row r="129" spans="1:14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23"/>
    </row>
    <row r="130" spans="1:14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23"/>
    </row>
    <row r="131" spans="1:14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23"/>
    </row>
    <row r="132" spans="1:14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23"/>
    </row>
    <row r="133" spans="1:14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23"/>
    </row>
    <row r="134" spans="1:14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23"/>
    </row>
    <row r="135" spans="1:14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23"/>
    </row>
    <row r="136" spans="1:14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23"/>
    </row>
    <row r="137" spans="1:14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23"/>
    </row>
    <row r="138" spans="1:14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23"/>
    </row>
    <row r="139" spans="1:14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23"/>
    </row>
    <row r="140" spans="1:14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23"/>
    </row>
    <row r="141" spans="1:14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23"/>
    </row>
    <row r="142" spans="1:14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23"/>
    </row>
    <row r="143" spans="1:14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23"/>
    </row>
    <row r="144" spans="1:14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23"/>
    </row>
    <row r="145" spans="1:14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</row>
    <row r="146" spans="1:14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</row>
    <row r="147" spans="1:14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</row>
    <row r="148" spans="1:14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</row>
    <row r="149" spans="1:14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</row>
    <row r="150" spans="1:14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</row>
    <row r="151" spans="1:14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</row>
    <row r="152" spans="1:14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</row>
    <row r="153" spans="1:14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</row>
    <row r="154" spans="1:14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</row>
    <row r="155" spans="1:14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</row>
    <row r="156" spans="1:14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</row>
    <row r="157" spans="1:14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</row>
    <row r="158" spans="1:14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</row>
    <row r="159" spans="1:14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</row>
    <row r="160" spans="1:14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</row>
    <row r="161" spans="1:14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</row>
    <row r="162" spans="1:14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</row>
    <row r="163" spans="1:14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</row>
    <row r="164" spans="1:14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</row>
    <row r="165" spans="1:14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</row>
    <row r="166" spans="1:14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</row>
    <row r="167" spans="1:14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</row>
    <row r="168" spans="1:14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</row>
    <row r="169" spans="1:14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</row>
    <row r="170" spans="1:14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</row>
    <row r="171" spans="1:14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</row>
    <row r="172" spans="1:14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</row>
    <row r="173" spans="1:14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</row>
    <row r="174" spans="1:14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</row>
    <row r="175" spans="1:14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</row>
    <row r="176" spans="1:14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</row>
    <row r="177" spans="1:14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</row>
    <row r="178" spans="1:14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</row>
    <row r="179" spans="1:14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</row>
    <row r="180" spans="1:14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</row>
    <row r="181" spans="1:14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</row>
    <row r="182" spans="1:14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</row>
    <row r="183" spans="1:14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</row>
    <row r="184" spans="1:14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</row>
    <row r="185" spans="1:14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</row>
    <row r="186" spans="1:14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</row>
    <row r="187" spans="1:14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</row>
    <row r="188" spans="1:14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</row>
    <row r="189" spans="1:14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</row>
    <row r="190" spans="1:14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</row>
    <row r="191" spans="1:14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</row>
    <row r="192" spans="1:14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</row>
    <row r="193" spans="1:14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</row>
    <row r="194" spans="1:14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</row>
    <row r="195" spans="1:14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</row>
    <row r="196" spans="1:14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</row>
    <row r="197" spans="1:14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</row>
    <row r="198" spans="1:14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</row>
    <row r="199" spans="1:14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</row>
    <row r="200" spans="1:14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</row>
    <row r="201" spans="1:14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</row>
    <row r="202" spans="1:14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</row>
    <row r="203" spans="1:14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</row>
    <row r="204" spans="1:14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</row>
    <row r="205" spans="1:14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</row>
    <row r="206" spans="1:14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</row>
    <row r="207" spans="1:14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</row>
    <row r="208" spans="1:14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</row>
    <row r="209" spans="1:14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</row>
    <row r="210" spans="1:14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</row>
    <row r="211" spans="1:14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</row>
    <row r="212" spans="1:14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</row>
    <row r="213" spans="1:14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</row>
    <row r="214" spans="1:14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</row>
    <row r="215" spans="1:14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</row>
    <row r="216" spans="1:14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</row>
    <row r="217" spans="1:14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</row>
    <row r="218" spans="1:14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</row>
    <row r="219" spans="1:14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</row>
    <row r="220" spans="1:14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</row>
    <row r="221" spans="1:14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</row>
    <row r="222" spans="1:14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</row>
    <row r="223" spans="1:14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</row>
    <row r="224" spans="1:14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</row>
    <row r="225" spans="1:14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</row>
    <row r="226" spans="1:14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</row>
    <row r="227" spans="1:14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</row>
    <row r="228" spans="1:14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</row>
    <row r="229" spans="1:14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</row>
    <row r="230" spans="1:14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</row>
    <row r="231" spans="1:14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</row>
    <row r="232" spans="1:14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</row>
    <row r="233" spans="1:14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</row>
    <row r="234" spans="1:14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</row>
    <row r="235" spans="1:14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</row>
    <row r="236" spans="1:14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</row>
    <row r="237" spans="1:14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</row>
    <row r="238" spans="1:14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</row>
    <row r="239" spans="1:14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</row>
    <row r="240" spans="1:14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</row>
    <row r="241" spans="1:14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</row>
    <row r="242" spans="1:14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</row>
    <row r="243" spans="1:14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</row>
    <row r="244" spans="1:14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</row>
    <row r="245" spans="1:14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</row>
    <row r="246" spans="1:14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</row>
    <row r="247" spans="1:14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</row>
    <row r="248" spans="1:14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</row>
    <row r="249" spans="1:14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</row>
    <row r="250" spans="1:14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</row>
    <row r="251" spans="1:14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</row>
    <row r="252" spans="1:14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</row>
    <row r="253" spans="1:14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</row>
    <row r="254" spans="1:14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</row>
    <row r="255" spans="1:14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</row>
    <row r="256" spans="1:14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</row>
    <row r="257" spans="1:14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</row>
    <row r="258" spans="1:14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</row>
    <row r="259" spans="1:14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</row>
    <row r="260" spans="1:14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</row>
    <row r="261" spans="1:14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</row>
    <row r="262" spans="1:14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</row>
    <row r="263" spans="1:14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</row>
    <row r="264" spans="1:14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</row>
    <row r="265" spans="1:14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</row>
    <row r="266" spans="1:14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</row>
    <row r="267" spans="1:14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</row>
    <row r="268" spans="1:14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</row>
    <row r="269" spans="1:14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</row>
    <row r="270" spans="1:14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</row>
    <row r="271" spans="1:14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</row>
    <row r="272" spans="1:14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</row>
    <row r="273" spans="1:14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</row>
    <row r="274" spans="1:14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</row>
    <row r="275" spans="1:14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</row>
    <row r="276" spans="1:14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</row>
    <row r="277" spans="1:14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</row>
    <row r="278" spans="1:14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</row>
    <row r="279" spans="1:14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</row>
    <row r="280" spans="1:14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</row>
    <row r="281" spans="1:14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</row>
    <row r="282" spans="1:14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</row>
    <row r="283" spans="1:14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</row>
    <row r="284" spans="1:14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</row>
    <row r="285" spans="1:14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</row>
    <row r="286" spans="1:14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</row>
    <row r="287" spans="1:14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</row>
    <row r="288" spans="1:14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</row>
    <row r="289" spans="1:14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</row>
    <row r="290" spans="1:14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</row>
    <row r="291" spans="1:14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</row>
    <row r="292" spans="1:14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</row>
    <row r="293" spans="1:14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</row>
    <row r="294" spans="1:14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</row>
    <row r="295" spans="1:14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</row>
    <row r="296" spans="1:14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</row>
    <row r="297" spans="1:14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</row>
    <row r="298" spans="1:14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</row>
    <row r="299" spans="1:14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</row>
    <row r="300" spans="1:14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</row>
    <row r="301" spans="1:14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</row>
    <row r="302" spans="1:14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</row>
    <row r="303" spans="1:14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</row>
    <row r="304" spans="1:14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</row>
    <row r="305" spans="1:14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</row>
    <row r="306" spans="1:14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</row>
    <row r="307" spans="1:14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</row>
    <row r="308" spans="1:14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</row>
    <row r="309" spans="1:14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</row>
    <row r="310" spans="1:14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</row>
    <row r="311" spans="1:14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</row>
    <row r="312" spans="1:14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</row>
    <row r="313" spans="1:14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</row>
    <row r="314" spans="1:14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</row>
    <row r="315" spans="1:14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</row>
    <row r="316" spans="1:14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</row>
    <row r="317" spans="1:14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</row>
    <row r="318" spans="1:14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</row>
    <row r="319" spans="1:14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</row>
    <row r="320" spans="1:14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</row>
    <row r="321" spans="1:14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</row>
    <row r="322" spans="1:14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</row>
    <row r="323" spans="1:14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</row>
    <row r="324" spans="1:14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</row>
    <row r="325" spans="1:14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</row>
    <row r="326" spans="1:14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</row>
    <row r="327" spans="1:14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</row>
    <row r="328" spans="1:14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</row>
    <row r="329" spans="1:14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</row>
    <row r="330" spans="1:14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</row>
    <row r="331" spans="1:14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</row>
    <row r="332" spans="1:14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</row>
    <row r="333" spans="1:14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</row>
    <row r="334" spans="1:14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</row>
    <row r="335" spans="1:14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</row>
    <row r="336" spans="1:14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</row>
    <row r="337" spans="1:14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</row>
    <row r="338" spans="1:14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</row>
    <row r="339" spans="1:14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</row>
    <row r="340" spans="1:14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</row>
    <row r="341" spans="1:14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</row>
    <row r="342" spans="1:14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</row>
    <row r="343" spans="1:14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</row>
    <row r="344" spans="1:14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</row>
    <row r="345" spans="1:14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</row>
    <row r="346" spans="1:14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</row>
    <row r="347" spans="1:14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</row>
    <row r="348" spans="1:14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</row>
    <row r="349" spans="1:14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</row>
    <row r="350" spans="1:14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</row>
    <row r="351" spans="1:14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</row>
    <row r="352" spans="1:14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</row>
    <row r="353" spans="1:14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</row>
    <row r="354" spans="1:14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</row>
    <row r="355" spans="1:14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</row>
    <row r="356" spans="1:14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</row>
    <row r="357" spans="1:14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</row>
    <row r="358" spans="1:14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</row>
    <row r="359" spans="1:14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</row>
    <row r="360" spans="1:14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</row>
    <row r="361" spans="1:14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</row>
    <row r="362" spans="1:14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</row>
    <row r="363" spans="1:14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</row>
    <row r="364" spans="1:14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</row>
    <row r="365" spans="1:14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</row>
    <row r="366" spans="1:14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</row>
    <row r="367" spans="1:14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</row>
    <row r="368" spans="1:14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</row>
    <row r="369" spans="1:14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</row>
    <row r="370" spans="1:14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</row>
    <row r="371" spans="1:14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</row>
    <row r="372" spans="1:14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</row>
    <row r="373" spans="1:14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</row>
    <row r="374" spans="1:14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</row>
    <row r="375" spans="1:14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</row>
    <row r="376" spans="1:14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</row>
    <row r="377" spans="1:14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</row>
    <row r="378" spans="1:14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</row>
    <row r="379" spans="1:14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</row>
    <row r="380" spans="1:14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</row>
    <row r="381" spans="1:14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</row>
    <row r="382" spans="1:14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</row>
    <row r="383" spans="1:14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</row>
    <row r="384" spans="1:14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</row>
    <row r="385" spans="1:14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</row>
    <row r="386" spans="1:14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</row>
    <row r="387" spans="1:14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</row>
    <row r="388" spans="1:14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</row>
    <row r="389" spans="1:14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</row>
    <row r="390" spans="1:14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</row>
    <row r="391" spans="1:14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</row>
    <row r="392" spans="1:14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</row>
    <row r="393" spans="1:14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</row>
    <row r="394" spans="1:14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</row>
    <row r="395" spans="1:14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</row>
    <row r="396" spans="1:14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</row>
    <row r="397" spans="1:14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</row>
    <row r="398" spans="1:14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</row>
    <row r="399" spans="1:14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</row>
    <row r="400" spans="1:14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</row>
    <row r="401" spans="1:14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</row>
    <row r="402" spans="1:14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</row>
    <row r="403" spans="1:14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</row>
    <row r="404" spans="1:14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</row>
    <row r="405" spans="1:14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</row>
    <row r="406" spans="1:14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</row>
    <row r="407" spans="1:14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</row>
    <row r="408" spans="1:14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</row>
    <row r="409" spans="1:14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</row>
    <row r="410" spans="1:14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</row>
    <row r="411" spans="1:14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</row>
    <row r="412" spans="1:14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</row>
    <row r="413" spans="1:14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</row>
    <row r="414" spans="1:14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</row>
    <row r="415" spans="1:14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</row>
    <row r="416" spans="1:14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</row>
    <row r="417" spans="1:14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</row>
    <row r="418" spans="1:14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</row>
    <row r="419" spans="1:14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</row>
    <row r="420" spans="1:14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</row>
    <row r="421" spans="1:14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</row>
    <row r="422" spans="1:14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</row>
    <row r="423" spans="1:14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</row>
    <row r="424" spans="1:14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</row>
    <row r="425" spans="1:14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</row>
    <row r="426" spans="1:14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</row>
    <row r="427" spans="1:14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</row>
    <row r="428" spans="1:14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</row>
    <row r="429" spans="1:14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</row>
    <row r="430" spans="1:14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</row>
    <row r="431" spans="1:14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</row>
    <row r="432" spans="1:14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</row>
    <row r="433" spans="1:14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</row>
    <row r="434" spans="1:14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</row>
    <row r="435" spans="1:14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</row>
    <row r="436" spans="1:14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</row>
    <row r="437" spans="1:14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</row>
    <row r="438" spans="1:14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</row>
    <row r="439" spans="1:14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</row>
    <row r="440" spans="1:14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</row>
    <row r="441" spans="1:14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</row>
    <row r="442" spans="1:14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</row>
    <row r="443" spans="1:14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</row>
    <row r="444" spans="1:14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</row>
    <row r="445" spans="1:14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</row>
    <row r="446" spans="1:14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</row>
    <row r="447" spans="1:14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</row>
    <row r="448" spans="1:14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</row>
    <row r="449" spans="1:14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</row>
    <row r="450" spans="1:14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</row>
    <row r="451" spans="1:14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</row>
    <row r="452" spans="1:14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</row>
    <row r="453" spans="1:14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</row>
    <row r="454" spans="1:14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</row>
    <row r="455" spans="1:14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</row>
    <row r="456" spans="1:14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</row>
    <row r="457" spans="1:14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</row>
    <row r="458" spans="1:14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</row>
    <row r="459" spans="1:14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</row>
    <row r="460" spans="1:14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</row>
    <row r="461" spans="1:14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</row>
    <row r="462" spans="1:14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</row>
    <row r="463" spans="1:14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</row>
    <row r="464" spans="1:14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</row>
    <row r="465" spans="1:14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</row>
    <row r="466" spans="1:14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</row>
    <row r="467" spans="1:14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</row>
    <row r="468" spans="1:14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</row>
    <row r="469" spans="1:14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</row>
    <row r="470" spans="1:14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</row>
    <row r="471" spans="1:14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</row>
    <row r="472" spans="1:14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</row>
    <row r="473" spans="1:14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</row>
    <row r="474" spans="1:14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</row>
    <row r="475" spans="1:14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</row>
    <row r="476" spans="1:14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</row>
    <row r="477" spans="1:14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</row>
    <row r="478" spans="1:14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</row>
    <row r="479" spans="1:14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</row>
    <row r="480" spans="1:14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</row>
    <row r="481" spans="1:14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</row>
    <row r="482" spans="1:14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</row>
    <row r="483" spans="1:14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</row>
    <row r="484" spans="1:14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</row>
    <row r="485" spans="1:14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</row>
    <row r="486" spans="1:14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</row>
    <row r="487" spans="1:14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</row>
    <row r="488" spans="1:14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</row>
    <row r="489" spans="1:14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</row>
    <row r="490" spans="1:14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</row>
    <row r="491" spans="1:14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</row>
    <row r="492" spans="1:14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</row>
    <row r="493" spans="1:14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</row>
    <row r="494" spans="1:14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</row>
    <row r="495" spans="1:14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</row>
    <row r="496" spans="1:14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</row>
    <row r="497" spans="1:14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</row>
    <row r="498" spans="1:14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</row>
    <row r="499" spans="1:14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</row>
    <row r="500" spans="1:14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</row>
    <row r="501" spans="1:14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</row>
    <row r="502" spans="1:14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</row>
    <row r="503" spans="1:14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</row>
    <row r="504" spans="1:14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</row>
    <row r="505" spans="1:14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</row>
    <row r="506" spans="1:14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</row>
    <row r="507" spans="1:14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</row>
    <row r="508" spans="1:14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</row>
    <row r="509" spans="1:14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</row>
    <row r="510" spans="1:14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</row>
    <row r="511" spans="1:14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</row>
    <row r="512" spans="1:14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</row>
    <row r="513" spans="1:14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</row>
    <row r="514" spans="1:14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</row>
    <row r="515" spans="1:14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</row>
    <row r="516" spans="1:14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</row>
    <row r="517" spans="1:14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</row>
    <row r="518" spans="1:14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</row>
    <row r="519" spans="1:14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</row>
    <row r="520" spans="1:14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</row>
    <row r="521" spans="1:14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</row>
    <row r="522" spans="1:14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</row>
    <row r="523" spans="1:14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</row>
    <row r="524" spans="1:14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</row>
    <row r="525" spans="1:14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</row>
    <row r="526" spans="1:14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</row>
    <row r="527" spans="1:14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</row>
    <row r="528" spans="1:14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</row>
    <row r="529" spans="1:14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</row>
    <row r="530" spans="1:14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</row>
    <row r="531" spans="1:14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</row>
    <row r="532" spans="1:14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</row>
    <row r="533" spans="1:14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</row>
    <row r="534" spans="1:14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</row>
    <row r="535" spans="1:14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</row>
    <row r="536" spans="1:14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</row>
    <row r="537" spans="1:14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</row>
    <row r="538" spans="1:14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</row>
    <row r="539" spans="1:14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</row>
    <row r="540" spans="1:14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</row>
    <row r="541" spans="1:14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</row>
    <row r="542" spans="1:14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</row>
    <row r="543" spans="1:14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</row>
    <row r="544" spans="1:14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</row>
    <row r="545" spans="1:14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</row>
    <row r="546" spans="1:14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</row>
    <row r="547" spans="1:14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</row>
    <row r="548" spans="1:14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</row>
    <row r="549" spans="1:14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</row>
    <row r="550" spans="1:14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</row>
    <row r="551" spans="1:14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</row>
    <row r="552" spans="1:14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</row>
    <row r="553" spans="1:14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</row>
    <row r="554" spans="1:14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</row>
    <row r="555" spans="1:14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</row>
    <row r="556" spans="1:14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</row>
    <row r="557" spans="1:14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</row>
    <row r="558" spans="1:14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</row>
    <row r="559" spans="1:14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</row>
    <row r="560" spans="1:14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</row>
    <row r="561" spans="1:14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</row>
    <row r="562" spans="1:14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</row>
    <row r="563" spans="1:14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</row>
    <row r="564" spans="1:14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</row>
    <row r="565" spans="1:14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</row>
    <row r="566" spans="1:14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</row>
    <row r="567" spans="1:14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</row>
    <row r="568" spans="1:14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</row>
    <row r="569" spans="1:14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</row>
    <row r="570" spans="1:14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</row>
    <row r="571" spans="1:14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</row>
    <row r="572" spans="1:14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</row>
    <row r="573" spans="1:14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</row>
    <row r="574" spans="1:14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</row>
    <row r="575" spans="1:14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</row>
    <row r="576" spans="1:14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</row>
    <row r="577" spans="1:14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</row>
    <row r="578" spans="1:14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</row>
    <row r="579" spans="1:14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</row>
    <row r="580" spans="1:14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</row>
    <row r="581" spans="1:14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</row>
    <row r="582" spans="1:14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</row>
    <row r="583" spans="1:14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</row>
    <row r="584" spans="1:14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</row>
    <row r="585" spans="1:14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</row>
    <row r="586" spans="1:14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</row>
    <row r="587" spans="1:14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</row>
    <row r="588" spans="1:14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</row>
    <row r="589" spans="1:14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</row>
    <row r="590" spans="1:14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</row>
    <row r="591" spans="1:14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</row>
    <row r="592" spans="1:14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</row>
    <row r="593" spans="1:14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</row>
    <row r="594" spans="1:14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</row>
    <row r="595" spans="1:14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</row>
    <row r="596" spans="1:14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</row>
    <row r="597" spans="1:14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</row>
    <row r="598" spans="1:14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</row>
    <row r="599" spans="1:14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</row>
    <row r="600" spans="1:14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</row>
    <row r="601" spans="1:14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</row>
    <row r="602" spans="1:14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</row>
    <row r="603" spans="1:14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</row>
    <row r="604" spans="1:14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</row>
    <row r="605" spans="1:14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</row>
    <row r="606" spans="1:14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</row>
    <row r="607" spans="1:14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</row>
    <row r="608" spans="1:14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</row>
    <row r="609" spans="1:14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</row>
    <row r="610" spans="1:14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</row>
    <row r="611" spans="1:14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</row>
    <row r="612" spans="1:14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</row>
    <row r="613" spans="1:14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</row>
    <row r="614" spans="1:14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</row>
    <row r="615" spans="1:14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</row>
    <row r="616" spans="1:14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</row>
    <row r="617" spans="1:14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</row>
    <row r="618" spans="1:14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</row>
    <row r="619" spans="1:14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</row>
    <row r="620" spans="1:14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</row>
    <row r="621" spans="1:14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</row>
    <row r="622" spans="1:14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</row>
    <row r="623" spans="1:14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</row>
    <row r="624" spans="1:14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</row>
    <row r="625" spans="1:14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</row>
    <row r="626" spans="1:14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</row>
    <row r="627" spans="1:14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</row>
    <row r="628" spans="1:14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</row>
    <row r="629" spans="1:14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</row>
    <row r="630" spans="1:14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</row>
    <row r="631" spans="1:14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</row>
    <row r="632" spans="1:14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</row>
    <row r="633" spans="1:14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</row>
    <row r="634" spans="1:14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</row>
    <row r="635" spans="1:14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</row>
    <row r="636" spans="1:14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</row>
    <row r="637" spans="1:14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</row>
    <row r="638" spans="1:14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</row>
    <row r="639" spans="1:14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</row>
    <row r="640" spans="1:14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</row>
    <row r="641" spans="1:14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</row>
    <row r="642" spans="1:14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</row>
    <row r="643" spans="1:14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</row>
    <row r="644" spans="1:14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</row>
    <row r="645" spans="1:14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</row>
    <row r="646" spans="1:14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</row>
    <row r="647" spans="1:14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</row>
    <row r="648" spans="1:14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</row>
    <row r="649" spans="1:14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</row>
    <row r="650" spans="1:14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</row>
    <row r="651" spans="1:14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</row>
    <row r="652" spans="1:14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</row>
    <row r="653" spans="1:14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</row>
    <row r="654" spans="1:14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</row>
    <row r="655" spans="1:14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</row>
    <row r="656" spans="1:14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</row>
    <row r="657" spans="1:14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</row>
    <row r="658" spans="1:14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</row>
    <row r="659" spans="1:14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</row>
    <row r="660" spans="1:14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</row>
    <row r="661" spans="1:14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</row>
    <row r="662" spans="1:14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</row>
    <row r="663" spans="1:14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</row>
    <row r="664" spans="1:14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</row>
    <row r="665" spans="1:14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</row>
    <row r="666" spans="1:14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</row>
    <row r="667" spans="1:14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</row>
    <row r="668" spans="1:14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</row>
    <row r="669" spans="1:14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</row>
    <row r="670" spans="1:14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</row>
    <row r="671" spans="1:14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</row>
    <row r="672" spans="1:14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</row>
    <row r="673" spans="1:14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</row>
    <row r="674" spans="1:14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</row>
    <row r="675" spans="1:14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</row>
    <row r="676" spans="1:14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</row>
    <row r="677" spans="1:14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</row>
    <row r="678" spans="1:14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</row>
    <row r="679" spans="1:14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</row>
    <row r="680" spans="1:14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</row>
    <row r="681" spans="1:14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</row>
    <row r="682" spans="1:14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</row>
    <row r="683" spans="1:14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</row>
    <row r="684" spans="1:14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</row>
    <row r="685" spans="1:14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</row>
    <row r="686" spans="1:14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</row>
    <row r="687" spans="1:14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</row>
    <row r="688" spans="1:14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</row>
    <row r="689" spans="1:14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</row>
    <row r="690" spans="1:14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</row>
    <row r="691" spans="1:14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</row>
    <row r="692" spans="1:14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</row>
    <row r="693" spans="1:14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</row>
    <row r="694" spans="1:14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</row>
    <row r="695" spans="1:14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</row>
    <row r="696" spans="1:14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</row>
    <row r="697" spans="1:14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</row>
    <row r="698" spans="1:14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</row>
    <row r="699" spans="1:14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</row>
    <row r="700" spans="1:14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</row>
    <row r="701" spans="1:14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</row>
    <row r="702" spans="1:14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</row>
    <row r="703" spans="1:14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</row>
    <row r="704" spans="1:14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</row>
    <row r="705" spans="1:14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</row>
    <row r="706" spans="1:14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</row>
    <row r="707" spans="1:14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</row>
    <row r="708" spans="1:14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</row>
    <row r="709" spans="1:14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</row>
    <row r="710" spans="1:14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</row>
    <row r="711" spans="1:14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</row>
    <row r="712" spans="1:14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</row>
    <row r="713" spans="1:14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</row>
    <row r="714" spans="1:14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</row>
    <row r="715" spans="1:14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</row>
    <row r="716" spans="1:14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</row>
    <row r="717" spans="1:14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</row>
    <row r="718" spans="1:14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</row>
    <row r="719" spans="1:14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</row>
    <row r="720" spans="1:14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</row>
    <row r="721" spans="1:14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</row>
    <row r="722" spans="1:14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</row>
    <row r="723" spans="1:14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</row>
    <row r="724" spans="1:14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</row>
    <row r="725" spans="1:14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</row>
    <row r="726" spans="1:14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</row>
    <row r="727" spans="1:14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</row>
    <row r="728" spans="1:14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</row>
    <row r="729" spans="1:14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</row>
    <row r="730" spans="1:14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</row>
    <row r="731" spans="1:14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</row>
    <row r="732" spans="1:14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</row>
    <row r="733" spans="1:14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</row>
    <row r="734" spans="1:14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</row>
    <row r="735" spans="1:14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</row>
    <row r="736" spans="1:14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</row>
    <row r="737" spans="1:14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</row>
    <row r="738" spans="1:14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</row>
    <row r="739" spans="1:14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</row>
    <row r="740" spans="1:14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</row>
    <row r="741" spans="1:14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</row>
    <row r="742" spans="1:14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</row>
    <row r="743" spans="1:14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</row>
    <row r="744" spans="1:14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</row>
    <row r="745" spans="1:14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</row>
    <row r="746" spans="1:14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</row>
    <row r="747" spans="1:14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</row>
    <row r="748" spans="1:14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</row>
    <row r="749" spans="1:14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</row>
    <row r="750" spans="1:14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</row>
    <row r="751" spans="1:14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</row>
    <row r="752" spans="1:14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</row>
    <row r="753" spans="1:14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</row>
    <row r="754" spans="1:14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</row>
    <row r="755" spans="1:14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</row>
    <row r="756" spans="1:14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</row>
    <row r="757" spans="1:14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</row>
    <row r="758" spans="1:14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</row>
    <row r="759" spans="1:14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</row>
    <row r="760" spans="1:14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</row>
    <row r="761" spans="1:14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</row>
    <row r="762" spans="1:14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</row>
    <row r="763" spans="1:14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</row>
    <row r="764" spans="1:14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</row>
    <row r="765" spans="1:14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</row>
    <row r="766" spans="1:14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</row>
    <row r="767" spans="1:14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</row>
    <row r="768" spans="1:14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</row>
    <row r="769" spans="1:14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</row>
    <row r="770" spans="1:14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</row>
    <row r="771" spans="1:14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</row>
    <row r="772" spans="1:14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</row>
    <row r="773" spans="1:14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</row>
    <row r="774" spans="1:14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</row>
    <row r="775" spans="1:14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</row>
    <row r="776" spans="1:14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</row>
    <row r="777" spans="1:14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</row>
    <row r="778" spans="1:14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</row>
    <row r="779" spans="1:14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</row>
    <row r="780" spans="1:14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</row>
    <row r="781" spans="1:14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</row>
    <row r="782" spans="1:14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</row>
    <row r="783" spans="1:14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</row>
    <row r="784" spans="1:14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</row>
    <row r="785" spans="1:14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</row>
    <row r="786" spans="1:14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</row>
    <row r="787" spans="1:14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</row>
    <row r="788" spans="1:14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</row>
    <row r="789" spans="1:14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</row>
    <row r="790" spans="1:14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</row>
    <row r="791" spans="1:14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</row>
    <row r="792" spans="1:14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</row>
    <row r="793" spans="1:14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</row>
    <row r="794" spans="1:14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</row>
    <row r="795" spans="1:14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</row>
    <row r="796" spans="1:14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</row>
    <row r="797" spans="1:14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</row>
    <row r="798" spans="1:14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</row>
    <row r="799" spans="1:14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</row>
    <row r="800" spans="1:14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</row>
    <row r="801" spans="1:14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</row>
    <row r="802" spans="1:14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</row>
    <row r="803" spans="1:14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</row>
    <row r="804" spans="1:14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</row>
    <row r="805" spans="1:14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</row>
    <row r="806" spans="1:14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</row>
    <row r="807" spans="1:14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</row>
    <row r="808" spans="1:14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</row>
    <row r="809" spans="1:14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</row>
    <row r="810" spans="1:14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</row>
    <row r="811" spans="1:14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</row>
    <row r="812" spans="1:14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</row>
    <row r="813" spans="1:14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</row>
    <row r="814" spans="1:14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</row>
    <row r="815" spans="1:14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</row>
    <row r="816" spans="1:14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</row>
    <row r="817" spans="1:14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</row>
    <row r="818" spans="1:14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</row>
    <row r="819" spans="1:14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</row>
    <row r="820" spans="1:14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</row>
    <row r="821" spans="1:14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</row>
    <row r="822" spans="1:14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</row>
    <row r="823" spans="1:14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</row>
    <row r="824" spans="1:14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</row>
    <row r="825" spans="1:14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</row>
    <row r="826" spans="1:14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</row>
    <row r="827" spans="1:14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</row>
    <row r="828" spans="1:14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</row>
    <row r="829" spans="1:14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</row>
    <row r="830" spans="1:14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</row>
    <row r="831" spans="1:14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</row>
    <row r="832" spans="1:14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</row>
    <row r="833" spans="1:15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</row>
    <row r="834" spans="1:15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</row>
    <row r="835" spans="1:15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</row>
    <row r="836" spans="1:15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</row>
    <row r="837" spans="1:15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</row>
    <row r="838" spans="1:15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</row>
    <row r="839" spans="1:15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</row>
    <row r="840" spans="1:15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</row>
    <row r="841" spans="1:15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</row>
    <row r="842" spans="1:15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</row>
    <row r="843" spans="1:15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</row>
    <row r="844" spans="1:15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</row>
    <row r="845" spans="1:15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</row>
    <row r="846" spans="1:15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</row>
    <row r="847" spans="1:15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</row>
    <row r="848" spans="1:15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</row>
    <row r="849" spans="1:15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</row>
    <row r="850" spans="1:15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</row>
    <row r="851" spans="1:15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</row>
    <row r="852" spans="1:15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</row>
    <row r="853" spans="1:15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</row>
    <row r="854" spans="1:15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</row>
    <row r="855" spans="1:15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</row>
    <row r="856" spans="1:15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</row>
    <row r="857" spans="1:15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</row>
    <row r="858" spans="1:15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</row>
    <row r="859" spans="1:15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</row>
    <row r="860" spans="1:15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</row>
    <row r="861" spans="1:15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</row>
    <row r="862" spans="1:15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</row>
    <row r="863" spans="1:15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</row>
    <row r="864" spans="1:15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</row>
    <row r="865" spans="1:15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</row>
    <row r="866" spans="1:15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</row>
    <row r="867" spans="1:15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</row>
    <row r="868" spans="1:15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</row>
    <row r="869" spans="1:15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</row>
    <row r="870" spans="1:15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</row>
    <row r="871" spans="1:15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</row>
    <row r="872" spans="1:15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</row>
    <row r="873" spans="1:15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</row>
    <row r="874" spans="1:15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</row>
    <row r="875" spans="1:15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</row>
    <row r="876" spans="1:15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</row>
  </sheetData>
  <mergeCells count="18">
    <mergeCell ref="A1:J1"/>
    <mergeCell ref="X71:AC71"/>
    <mergeCell ref="C3:G3"/>
    <mergeCell ref="H4:I4"/>
    <mergeCell ref="H3:L3"/>
    <mergeCell ref="J4:J5"/>
    <mergeCell ref="M35:N35"/>
    <mergeCell ref="B4:B5"/>
    <mergeCell ref="C4:C5"/>
    <mergeCell ref="D4:D5"/>
    <mergeCell ref="A95:J95"/>
    <mergeCell ref="C97:G97"/>
    <mergeCell ref="H97:L97"/>
    <mergeCell ref="B98:B99"/>
    <mergeCell ref="C98:C99"/>
    <mergeCell ref="D98:D99"/>
    <mergeCell ref="H98:I98"/>
    <mergeCell ref="J98:J99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</dc:creator>
  <cp:lastModifiedBy>Schultz</cp:lastModifiedBy>
  <cp:lastPrinted>2009-06-19T08:58:05Z</cp:lastPrinted>
  <dcterms:created xsi:type="dcterms:W3CDTF">2008-01-13T19:37:06Z</dcterms:created>
  <dcterms:modified xsi:type="dcterms:W3CDTF">2009-10-27T10:23:24Z</dcterms:modified>
</cp:coreProperties>
</file>