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75" windowWidth="9765" windowHeight="8760" activeTab="1"/>
  </bookViews>
  <sheets>
    <sheet name="Saturnparallaxe 2008" sheetId="1" r:id="rId1"/>
    <sheet name="Mars- und Erdbahn 2003" sheetId="2" r:id="rId2"/>
  </sheets>
  <calcPr calcId="125725"/>
</workbook>
</file>

<file path=xl/calcChain.xml><?xml version="1.0" encoding="utf-8"?>
<calcChain xmlns="http://schemas.openxmlformats.org/spreadsheetml/2006/main">
  <c r="N45" i="1"/>
  <c r="P45"/>
  <c r="H43"/>
  <c r="E43"/>
  <c r="H48"/>
  <c r="O41"/>
  <c r="B4"/>
  <c r="B5" s="1"/>
  <c r="B6" s="1"/>
  <c r="E4"/>
  <c r="F45" s="1"/>
  <c r="I41" s="1"/>
  <c r="H4"/>
  <c r="F44" s="1"/>
  <c r="J4" s="1"/>
  <c r="C5"/>
  <c r="E5" s="1"/>
  <c r="H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2" s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E31"/>
  <c r="H31"/>
  <c r="E32"/>
  <c r="H32"/>
  <c r="E33"/>
  <c r="H33"/>
  <c r="E34"/>
  <c r="H34"/>
  <c r="E35"/>
  <c r="H35"/>
  <c r="E36"/>
  <c r="H36"/>
  <c r="E37"/>
  <c r="H37"/>
  <c r="E38"/>
  <c r="H38"/>
  <c r="E39"/>
  <c r="H39"/>
  <c r="E40"/>
  <c r="H40"/>
  <c r="E42"/>
  <c r="H42"/>
  <c r="D5" i="2"/>
  <c r="E5"/>
  <c r="H5"/>
  <c r="I5" s="1"/>
  <c r="A6"/>
  <c r="A7" s="1"/>
  <c r="A8" s="1"/>
  <c r="A9" s="1"/>
  <c r="A11" s="1"/>
  <c r="A12" s="1"/>
  <c r="A13" s="1"/>
  <c r="A14" s="1"/>
  <c r="A15" s="1"/>
  <c r="D6"/>
  <c r="E6"/>
  <c r="H6"/>
  <c r="I6" s="1"/>
  <c r="J6"/>
  <c r="D7"/>
  <c r="E7"/>
  <c r="H7"/>
  <c r="I7" s="1"/>
  <c r="D8"/>
  <c r="E8"/>
  <c r="H8"/>
  <c r="I8" s="1"/>
  <c r="J8"/>
  <c r="D9"/>
  <c r="E9"/>
  <c r="H9"/>
  <c r="I9" s="1"/>
  <c r="B10"/>
  <c r="D10" s="1"/>
  <c r="H10"/>
  <c r="I10" s="1"/>
  <c r="J10"/>
  <c r="D11"/>
  <c r="E11"/>
  <c r="H11"/>
  <c r="I11" s="1"/>
  <c r="D12"/>
  <c r="E12"/>
  <c r="H12"/>
  <c r="I12" s="1"/>
  <c r="D13"/>
  <c r="E13"/>
  <c r="H13"/>
  <c r="I13" s="1"/>
  <c r="D14"/>
  <c r="E14"/>
  <c r="H14"/>
  <c r="I14" s="1"/>
  <c r="J14"/>
  <c r="D15"/>
  <c r="E15"/>
  <c r="H15"/>
  <c r="I15" s="1"/>
  <c r="J15" l="1"/>
  <c r="J12"/>
  <c r="E10"/>
  <c r="J7"/>
  <c r="C6" i="1"/>
  <c r="E6" s="1"/>
  <c r="O4"/>
  <c r="Q6"/>
  <c r="J13" i="2"/>
  <c r="J11"/>
  <c r="J9"/>
  <c r="J5"/>
  <c r="Q41" i="1"/>
  <c r="Q5"/>
  <c r="Q4"/>
  <c r="J6"/>
  <c r="B7"/>
  <c r="O7" s="1"/>
  <c r="O6"/>
  <c r="C7"/>
  <c r="J5"/>
  <c r="O5"/>
  <c r="I4"/>
  <c r="J41"/>
  <c r="I6"/>
  <c r="I5"/>
  <c r="Q7" l="1"/>
  <c r="E7"/>
  <c r="I7" s="1"/>
  <c r="C8"/>
  <c r="J7"/>
  <c r="B8"/>
  <c r="Q8" s="1"/>
  <c r="J8" l="1"/>
  <c r="O8"/>
  <c r="B9"/>
  <c r="Q9" s="1"/>
  <c r="E8"/>
  <c r="I8" s="1"/>
  <c r="C9"/>
  <c r="E9" l="1"/>
  <c r="I9" s="1"/>
  <c r="C10"/>
  <c r="J9"/>
  <c r="B10"/>
  <c r="Q10" s="1"/>
  <c r="O9"/>
  <c r="J10" l="1"/>
  <c r="B11"/>
  <c r="Q11" s="1"/>
  <c r="O10"/>
  <c r="E10"/>
  <c r="I10" s="1"/>
  <c r="C11"/>
  <c r="E11" l="1"/>
  <c r="I11" s="1"/>
  <c r="C12"/>
  <c r="J11"/>
  <c r="B12"/>
  <c r="Q12" s="1"/>
  <c r="O11"/>
  <c r="J12" l="1"/>
  <c r="O12"/>
  <c r="B13"/>
  <c r="Q13" s="1"/>
  <c r="E12"/>
  <c r="I12" s="1"/>
  <c r="C13"/>
  <c r="E13" l="1"/>
  <c r="I13" s="1"/>
  <c r="C14"/>
  <c r="J13"/>
  <c r="O13"/>
  <c r="B14"/>
  <c r="Q14" s="1"/>
  <c r="J14" l="1"/>
  <c r="O14"/>
  <c r="B15"/>
  <c r="Q15" s="1"/>
  <c r="E14"/>
  <c r="I14" s="1"/>
  <c r="C15"/>
  <c r="E15" l="1"/>
  <c r="I15" s="1"/>
  <c r="C16"/>
  <c r="J15"/>
  <c r="O15"/>
  <c r="B16"/>
  <c r="Q16" s="1"/>
  <c r="J16" l="1"/>
  <c r="O16"/>
  <c r="B17"/>
  <c r="Q17" s="1"/>
  <c r="E16"/>
  <c r="I16" s="1"/>
  <c r="C17"/>
  <c r="E17" l="1"/>
  <c r="I17" s="1"/>
  <c r="C18"/>
  <c r="J17"/>
  <c r="O17"/>
  <c r="B18"/>
  <c r="Q18" s="1"/>
  <c r="J18" l="1"/>
  <c r="O18"/>
  <c r="B19"/>
  <c r="Q19" s="1"/>
  <c r="E18"/>
  <c r="I18" s="1"/>
  <c r="C19"/>
  <c r="E19" l="1"/>
  <c r="I19" s="1"/>
  <c r="C20"/>
  <c r="J19"/>
  <c r="O19"/>
  <c r="B20"/>
  <c r="Q20" s="1"/>
  <c r="E20" l="1"/>
  <c r="I20" s="1"/>
  <c r="C21"/>
  <c r="J20"/>
  <c r="O20"/>
  <c r="B21"/>
  <c r="Q21" s="1"/>
  <c r="E21" l="1"/>
  <c r="I21" s="1"/>
  <c r="C22"/>
  <c r="J21"/>
  <c r="O21"/>
  <c r="B22"/>
  <c r="Q22" s="1"/>
  <c r="J22" l="1"/>
  <c r="O22"/>
  <c r="B23"/>
  <c r="Q23" s="1"/>
  <c r="E22"/>
  <c r="I22" s="1"/>
  <c r="C23"/>
  <c r="E23" l="1"/>
  <c r="I23" s="1"/>
  <c r="C24"/>
  <c r="J23"/>
  <c r="O23"/>
  <c r="B24"/>
  <c r="Q24" s="1"/>
  <c r="J24" l="1"/>
  <c r="O24"/>
  <c r="B25"/>
  <c r="Q25" s="1"/>
  <c r="E24"/>
  <c r="I24" s="1"/>
  <c r="C25"/>
  <c r="E25" l="1"/>
  <c r="I25" s="1"/>
  <c r="C26"/>
  <c r="J25"/>
  <c r="O25"/>
  <c r="B26"/>
  <c r="Q26" s="1"/>
  <c r="J26" l="1"/>
  <c r="O26"/>
  <c r="B27"/>
  <c r="Q27" s="1"/>
  <c r="E26"/>
  <c r="I26" s="1"/>
  <c r="C27"/>
  <c r="E27" l="1"/>
  <c r="I27" s="1"/>
  <c r="C28"/>
  <c r="J27"/>
  <c r="O27"/>
  <c r="B28"/>
  <c r="Q28" s="1"/>
  <c r="J28" l="1"/>
  <c r="O28"/>
  <c r="B29"/>
  <c r="Q29" s="1"/>
  <c r="E28"/>
  <c r="I28" s="1"/>
  <c r="C29"/>
  <c r="E29" l="1"/>
  <c r="I29" s="1"/>
  <c r="C30"/>
  <c r="E30" s="1"/>
  <c r="J29"/>
  <c r="O29"/>
  <c r="B30"/>
  <c r="Q30" s="1"/>
  <c r="I30" l="1"/>
  <c r="J30"/>
  <c r="O30"/>
  <c r="B31"/>
  <c r="Q31" s="1"/>
  <c r="O31" l="1"/>
  <c r="B32"/>
  <c r="Q32" s="1"/>
  <c r="J31"/>
  <c r="I31"/>
  <c r="O32" l="1"/>
  <c r="I32"/>
  <c r="B33"/>
  <c r="Q33" s="1"/>
  <c r="J32"/>
  <c r="O33" l="1"/>
  <c r="I33"/>
  <c r="B34"/>
  <c r="Q34" s="1"/>
  <c r="J33"/>
  <c r="O34" l="1"/>
  <c r="B35"/>
  <c r="Q35" s="1"/>
  <c r="I34"/>
  <c r="J34"/>
  <c r="O35" l="1"/>
  <c r="I35"/>
  <c r="B36"/>
  <c r="Q36" s="1"/>
  <c r="J35"/>
  <c r="O36" l="1"/>
  <c r="I36"/>
  <c r="J36"/>
  <c r="B37"/>
  <c r="Q37" s="1"/>
  <c r="O37" l="1"/>
  <c r="I37"/>
  <c r="B38"/>
  <c r="Q38" s="1"/>
  <c r="J37"/>
  <c r="O38" l="1"/>
  <c r="I38"/>
  <c r="J38"/>
  <c r="B39"/>
  <c r="Q39" s="1"/>
  <c r="O39" l="1"/>
  <c r="I39"/>
  <c r="B40"/>
  <c r="Q40" s="1"/>
  <c r="J39"/>
  <c r="O40" l="1"/>
  <c r="I40"/>
  <c r="B42"/>
  <c r="J40"/>
  <c r="B43" l="1"/>
  <c r="Q42"/>
  <c r="J45"/>
  <c r="J44"/>
  <c r="O42"/>
  <c r="J42"/>
  <c r="I42"/>
  <c r="I45"/>
  <c r="I44"/>
  <c r="I43" l="1"/>
  <c r="O43"/>
  <c r="J43"/>
  <c r="Q43"/>
  <c r="B47"/>
  <c r="H47" l="1"/>
  <c r="B49"/>
</calcChain>
</file>

<file path=xl/sharedStrings.xml><?xml version="1.0" encoding="utf-8"?>
<sst xmlns="http://schemas.openxmlformats.org/spreadsheetml/2006/main" count="72" uniqueCount="49">
  <si>
    <t>Datum</t>
  </si>
  <si>
    <t>Stundenanteil</t>
  </si>
  <si>
    <t>Grad</t>
  </si>
  <si>
    <t>Minutenanteil</t>
  </si>
  <si>
    <t>Gradanteil</t>
  </si>
  <si>
    <t xml:space="preserve">Parallaxe: </t>
  </si>
  <si>
    <t>Tages-</t>
  </si>
  <si>
    <t>Nr.</t>
  </si>
  <si>
    <t>(Grad)</t>
  </si>
  <si>
    <t>r</t>
  </si>
  <si>
    <t>(AE)</t>
  </si>
  <si>
    <t xml:space="preserve">p = </t>
  </si>
  <si>
    <t>AE</t>
  </si>
  <si>
    <t xml:space="preserve">  r =</t>
  </si>
  <si>
    <t xml:space="preserve">Entfernung  Sonne - Saturn: </t>
  </si>
  <si>
    <r>
      <t>a</t>
    </r>
    <r>
      <rPr>
        <i/>
        <vertAlign val="subscript"/>
        <sz val="11"/>
        <rFont val="Arial"/>
        <family val="2"/>
      </rPr>
      <t>fix</t>
    </r>
  </si>
  <si>
    <r>
      <t>d</t>
    </r>
    <r>
      <rPr>
        <i/>
        <vertAlign val="subscript"/>
        <sz val="11"/>
        <rFont val="Arial"/>
        <family val="2"/>
      </rPr>
      <t>fix</t>
    </r>
  </si>
  <si>
    <t>Werte interpoliert</t>
  </si>
  <si>
    <t>°</t>
  </si>
  <si>
    <t>Opposition</t>
  </si>
  <si>
    <t>x</t>
  </si>
  <si>
    <t>y</t>
  </si>
  <si>
    <t>Sonne</t>
  </si>
  <si>
    <t>(°)</t>
  </si>
  <si>
    <t>Mars heliozentrisch</t>
  </si>
  <si>
    <t>Erde heliozentrisch</t>
  </si>
  <si>
    <t>geozentrisch</t>
  </si>
  <si>
    <t>λ</t>
  </si>
  <si>
    <t>b</t>
  </si>
  <si>
    <r>
      <t>b</t>
    </r>
    <r>
      <rPr>
        <i/>
        <vertAlign val="subscript"/>
        <sz val="11"/>
        <rFont val="Arial"/>
        <family val="2"/>
      </rPr>
      <t>fix</t>
    </r>
  </si>
  <si>
    <r>
      <t>l</t>
    </r>
    <r>
      <rPr>
        <i/>
        <vertAlign val="subscript"/>
        <sz val="11"/>
        <rFont val="Arial"/>
        <family val="2"/>
      </rPr>
      <t>fix</t>
    </r>
  </si>
  <si>
    <t>Tägliche Eigenbewegung in Deklination:</t>
  </si>
  <si>
    <t>Tägliche Eigenbewegung in Rektaszension:</t>
  </si>
  <si>
    <r>
      <t xml:space="preserve">r </t>
    </r>
    <r>
      <rPr>
        <sz val="11"/>
        <rFont val="Times New Roman"/>
        <family val="1"/>
      </rPr>
      <t>(AE)</t>
    </r>
  </si>
  <si>
    <r>
      <rPr>
        <i/>
        <sz val="8"/>
        <rFont val="Arial"/>
        <family val="2"/>
      </rPr>
      <t>b</t>
    </r>
    <r>
      <rPr>
        <sz val="8"/>
        <rFont val="Symbol"/>
        <family val="1"/>
        <charset val="2"/>
      </rPr>
      <t xml:space="preserve">  </t>
    </r>
    <r>
      <rPr>
        <sz val="8"/>
        <rFont val="Arial"/>
        <family val="2"/>
      </rPr>
      <t>helioz.</t>
    </r>
  </si>
  <si>
    <r>
      <t>l</t>
    </r>
    <r>
      <rPr>
        <i/>
        <vertAlign val="subscript"/>
        <sz val="12"/>
        <rFont val="Times New Roman"/>
        <family val="1"/>
      </rPr>
      <t>M</t>
    </r>
  </si>
  <si>
    <r>
      <t>l</t>
    </r>
    <r>
      <rPr>
        <i/>
        <vertAlign val="subscript"/>
        <sz val="12"/>
        <rFont val="Times New Roman"/>
        <family val="1"/>
      </rPr>
      <t>E</t>
    </r>
  </si>
  <si>
    <r>
      <t>l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(°)</t>
    </r>
  </si>
  <si>
    <t>Max.:</t>
  </si>
  <si>
    <t>Min.:</t>
  </si>
  <si>
    <t>Sonne:</t>
  </si>
  <si>
    <r>
      <t xml:space="preserve">Deklination </t>
    </r>
    <r>
      <rPr>
        <sz val="10"/>
        <rFont val="Calibri"/>
        <family val="2"/>
      </rPr>
      <t>δ</t>
    </r>
  </si>
  <si>
    <r>
      <t xml:space="preserve">Rektaszension </t>
    </r>
    <r>
      <rPr>
        <i/>
        <sz val="10"/>
        <rFont val="Calibri"/>
        <family val="2"/>
      </rPr>
      <t>α</t>
    </r>
  </si>
  <si>
    <t>Ekliptikale Koordinaten</t>
  </si>
  <si>
    <t xml:space="preserve"> Kleine Halbachse der Parallaxenellipse</t>
  </si>
  <si>
    <r>
      <t xml:space="preserve"> nach Formel:    </t>
    </r>
    <r>
      <rPr>
        <i/>
        <sz val="9"/>
        <rFont val="Arial"/>
        <family val="2"/>
      </rPr>
      <t>b*</t>
    </r>
    <r>
      <rPr>
        <sz val="9"/>
        <rFont val="Arial"/>
        <family val="2"/>
      </rPr>
      <t xml:space="preserve"> =</t>
    </r>
  </si>
  <si>
    <r>
      <t xml:space="preserve">In Graph 1c:     b* </t>
    </r>
    <r>
      <rPr>
        <sz val="9"/>
        <rFont val="Times New Roman"/>
        <family val="1"/>
      </rPr>
      <t>≈</t>
    </r>
  </si>
  <si>
    <r>
      <rPr>
        <b/>
        <sz val="12"/>
        <rFont val="Arial"/>
        <family val="2"/>
      </rPr>
      <t>Tabelle 1</t>
    </r>
    <r>
      <rPr>
        <b/>
        <sz val="10"/>
        <rFont val="Arial"/>
        <family val="2"/>
      </rPr>
      <t xml:space="preserve">                  </t>
    </r>
    <r>
      <rPr>
        <b/>
        <sz val="11"/>
        <rFont val="Arial"/>
        <family val="2"/>
      </rPr>
      <t xml:space="preserve">Jährliche Parallaxe des Saturn (2008) </t>
    </r>
  </si>
  <si>
    <r>
      <t>Tabelle 2</t>
    </r>
    <r>
      <rPr>
        <sz val="11"/>
        <rFont val="Arial"/>
        <family val="2"/>
      </rPr>
      <t xml:space="preserve">     </t>
    </r>
    <r>
      <rPr>
        <b/>
        <sz val="11"/>
        <rFont val="Arial"/>
        <family val="2"/>
      </rPr>
      <t xml:space="preserve"> Erd- und Marsbahn (Ausschnitt 2003)</t>
    </r>
  </si>
</sst>
</file>

<file path=xl/styles.xml><?xml version="1.0" encoding="utf-8"?>
<styleSheet xmlns="http://schemas.openxmlformats.org/spreadsheetml/2006/main">
  <numFmts count="5">
    <numFmt numFmtId="164" formatCode="0.000"/>
    <numFmt numFmtId="165" formatCode="d/m/yy"/>
    <numFmt numFmtId="166" formatCode="dd/mm/yy"/>
    <numFmt numFmtId="167" formatCode="0.0"/>
    <numFmt numFmtId="168" formatCode="0.0000"/>
  </numFmts>
  <fonts count="3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8"/>
      <name val="Symbol"/>
      <family val="1"/>
      <charset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Symbol"/>
      <family val="1"/>
      <charset val="2"/>
    </font>
    <font>
      <i/>
      <vertAlign val="subscript"/>
      <sz val="11"/>
      <name val="Arial"/>
      <family val="2"/>
    </font>
    <font>
      <i/>
      <sz val="10"/>
      <name val="Symbol"/>
      <family val="1"/>
      <charset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1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0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sz val="9"/>
      <color rgb="FFC00000"/>
      <name val="Arial"/>
      <family val="2"/>
    </font>
    <font>
      <sz val="9"/>
      <name val="Times New Roman"/>
      <family val="1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164" fontId="0" fillId="0" borderId="2" xfId="0" applyNumberFormat="1" applyBorder="1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2" fillId="0" borderId="0" xfId="0" applyFont="1"/>
    <xf numFmtId="164" fontId="0" fillId="0" borderId="0" xfId="0" applyNumberFormat="1" applyBorder="1" applyAlignment="1">
      <alignment horizontal="right"/>
    </xf>
    <xf numFmtId="0" fontId="0" fillId="2" borderId="0" xfId="0" applyFill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/>
    <xf numFmtId="0" fontId="14" fillId="0" borderId="0" xfId="0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9" fillId="0" borderId="17" xfId="0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19" xfId="0" applyFont="1" applyBorder="1"/>
    <xf numFmtId="0" fontId="0" fillId="0" borderId="2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6" fontId="0" fillId="2" borderId="22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164" fontId="2" fillId="0" borderId="0" xfId="0" applyNumberFormat="1" applyFont="1" applyBorder="1" applyAlignment="1"/>
    <xf numFmtId="0" fontId="3" fillId="0" borderId="3" xfId="0" applyFont="1" applyBorder="1"/>
    <xf numFmtId="0" fontId="21" fillId="0" borderId="17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0" fillId="0" borderId="14" xfId="0" applyBorder="1"/>
    <xf numFmtId="164" fontId="2" fillId="0" borderId="3" xfId="0" applyNumberFormat="1" applyFont="1" applyBorder="1" applyAlignment="1"/>
    <xf numFmtId="0" fontId="1" fillId="0" borderId="5" xfId="0" applyFont="1" applyBorder="1"/>
    <xf numFmtId="2" fontId="2" fillId="0" borderId="1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0" xfId="0" applyFill="1" applyBorder="1"/>
    <xf numFmtId="0" fontId="3" fillId="0" borderId="33" xfId="0" applyFont="1" applyBorder="1"/>
    <xf numFmtId="2" fontId="0" fillId="0" borderId="32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6" fontId="0" fillId="3" borderId="22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27" xfId="0" applyNumberFormat="1" applyFill="1" applyBorder="1"/>
    <xf numFmtId="0" fontId="0" fillId="0" borderId="26" xfId="0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6" fontId="0" fillId="0" borderId="0" xfId="0" applyNumberFormat="1" applyBorder="1"/>
    <xf numFmtId="2" fontId="0" fillId="0" borderId="13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3" borderId="34" xfId="0" applyFont="1" applyFill="1" applyBorder="1"/>
    <xf numFmtId="2" fontId="0" fillId="3" borderId="27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5" fontId="30" fillId="4" borderId="6" xfId="0" applyNumberFormat="1" applyFont="1" applyFill="1" applyBorder="1" applyAlignment="1">
      <alignment horizontal="center"/>
    </xf>
    <xf numFmtId="2" fontId="30" fillId="4" borderId="3" xfId="0" applyNumberFormat="1" applyFont="1" applyFill="1" applyBorder="1" applyAlignment="1">
      <alignment horizontal="center"/>
    </xf>
    <xf numFmtId="1" fontId="30" fillId="4" borderId="6" xfId="0" applyNumberFormat="1" applyFont="1" applyFill="1" applyBorder="1" applyAlignment="1">
      <alignment horizontal="center"/>
    </xf>
    <xf numFmtId="2" fontId="30" fillId="4" borderId="2" xfId="0" applyNumberFormat="1" applyFont="1" applyFill="1" applyBorder="1" applyAlignment="1">
      <alignment horizontal="center"/>
    </xf>
    <xf numFmtId="1" fontId="30" fillId="4" borderId="3" xfId="0" applyNumberFormat="1" applyFon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5" fillId="0" borderId="36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/>
    <xf numFmtId="0" fontId="5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24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1" fillId="0" borderId="19" xfId="0" applyFont="1" applyBorder="1" applyAlignment="1"/>
    <xf numFmtId="0" fontId="0" fillId="0" borderId="0" xfId="0" applyAlignment="1"/>
    <xf numFmtId="0" fontId="1" fillId="0" borderId="2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/>
    <xf numFmtId="0" fontId="0" fillId="5" borderId="6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/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167" fontId="0" fillId="0" borderId="0" xfId="0" applyNumberFormat="1" applyFill="1" applyBorder="1"/>
    <xf numFmtId="0" fontId="3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19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top"/>
    </xf>
    <xf numFmtId="165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2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22" fillId="4" borderId="27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2" fontId="22" fillId="4" borderId="2" xfId="0" applyNumberFormat="1" applyFont="1" applyFill="1" applyBorder="1" applyAlignment="1">
      <alignment horizontal="center"/>
    </xf>
    <xf numFmtId="164" fontId="22" fillId="4" borderId="29" xfId="0" applyNumberFormat="1" applyFont="1" applyFill="1" applyBorder="1" applyAlignment="1">
      <alignment horizontal="center"/>
    </xf>
    <xf numFmtId="0" fontId="0" fillId="0" borderId="20" xfId="0" applyBorder="1" applyAlignment="1"/>
    <xf numFmtId="0" fontId="32" fillId="4" borderId="6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4" fillId="0" borderId="0" xfId="0" applyFont="1" applyAlignment="1"/>
    <xf numFmtId="2" fontId="0" fillId="5" borderId="27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5" borderId="29" xfId="0" applyNumberFormat="1" applyFill="1" applyBorder="1" applyAlignment="1">
      <alignment horizontal="center"/>
    </xf>
    <xf numFmtId="0" fontId="0" fillId="0" borderId="24" xfId="0" applyBorder="1"/>
    <xf numFmtId="0" fontId="0" fillId="0" borderId="18" xfId="0" applyBorder="1"/>
    <xf numFmtId="0" fontId="3" fillId="0" borderId="3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2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/>
    <xf numFmtId="168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/>
    <xf numFmtId="14" fontId="0" fillId="0" borderId="0" xfId="0" applyNumberFormat="1" applyAlignme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algn="ctr"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1" i="0" u="sng" strike="noStrike">
                <a:solidFill>
                  <a:srgbClr val="000000"/>
                </a:solidFill>
                <a:latin typeface="Arial"/>
                <a:cs typeface="Arial"/>
              </a:rPr>
              <a:t>Graph 1a</a:t>
            </a:r>
            <a:r>
              <a:rPr lang="de-DE" sz="1100" b="1" i="0" u="none" strike="noStrike">
                <a:solidFill>
                  <a:srgbClr val="000000"/>
                </a:solidFill>
                <a:latin typeface="Arial"/>
                <a:cs typeface="Arial"/>
              </a:rPr>
              <a:t>       Scheinbare Saturnbahn  im bewegten Äquatorsystem </a:t>
            </a:r>
            <a:r>
              <a:rPr lang="de-DE" sz="1100" b="1" i="0" u="none" strike="noStrike" baseline="0"/>
              <a:t>(2008)</a:t>
            </a:r>
            <a:endParaRPr lang="de-DE" sz="1100" b="1" i="0" u="none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0264081724084007"/>
          <c:y val="1.416436024516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7974683544303806E-2"/>
          <c:y val="0.15749331937737468"/>
          <c:w val="0.91139240506329111"/>
          <c:h val="0.72635915978780596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'Saturnparallaxe 2008'!$E$4:$E$43</c:f>
              <c:numCache>
                <c:formatCode>0.00</c:formatCode>
                <c:ptCount val="40"/>
                <c:pt idx="0">
                  <c:v>160.67499999999998</c:v>
                </c:pt>
                <c:pt idx="1">
                  <c:v>160.5</c:v>
                </c:pt>
                <c:pt idx="2">
                  <c:v>160.14999999999998</c:v>
                </c:pt>
                <c:pt idx="3">
                  <c:v>159.64999999999998</c:v>
                </c:pt>
                <c:pt idx="4">
                  <c:v>159.05000000000001</c:v>
                </c:pt>
                <c:pt idx="5">
                  <c:v>158.35</c:v>
                </c:pt>
                <c:pt idx="6">
                  <c:v>157.6</c:v>
                </c:pt>
                <c:pt idx="7">
                  <c:v>156.82499999999999</c:v>
                </c:pt>
                <c:pt idx="8">
                  <c:v>156.125</c:v>
                </c:pt>
                <c:pt idx="9">
                  <c:v>155.47499999999999</c:v>
                </c:pt>
                <c:pt idx="10">
                  <c:v>154.94999999999999</c:v>
                </c:pt>
                <c:pt idx="11">
                  <c:v>154.54999999999998</c:v>
                </c:pt>
                <c:pt idx="12">
                  <c:v>154.30000000000001</c:v>
                </c:pt>
                <c:pt idx="13">
                  <c:v>154.22499999999999</c:v>
                </c:pt>
                <c:pt idx="14">
                  <c:v>154.32500000000002</c:v>
                </c:pt>
                <c:pt idx="15">
                  <c:v>154.57499999999999</c:v>
                </c:pt>
                <c:pt idx="16">
                  <c:v>155</c:v>
                </c:pt>
                <c:pt idx="17">
                  <c:v>155.54999999999998</c:v>
                </c:pt>
                <c:pt idx="18">
                  <c:v>156.25</c:v>
                </c:pt>
                <c:pt idx="19">
                  <c:v>157.07500000000002</c:v>
                </c:pt>
                <c:pt idx="20">
                  <c:v>157.97499999999999</c:v>
                </c:pt>
                <c:pt idx="21">
                  <c:v>158.97499999999999</c:v>
                </c:pt>
                <c:pt idx="22">
                  <c:v>160.05000000000001</c:v>
                </c:pt>
                <c:pt idx="23">
                  <c:v>161.15</c:v>
                </c:pt>
                <c:pt idx="24">
                  <c:v>162.32500000000002</c:v>
                </c:pt>
                <c:pt idx="25">
                  <c:v>163.5</c:v>
                </c:pt>
                <c:pt idx="26">
                  <c:v>164.67500000000001</c:v>
                </c:pt>
                <c:pt idx="27">
                  <c:v>165.85</c:v>
                </c:pt>
                <c:pt idx="28">
                  <c:v>166.97499999999999</c:v>
                </c:pt>
                <c:pt idx="29">
                  <c:v>168.07499999999999</c:v>
                </c:pt>
                <c:pt idx="30">
                  <c:v>169.1</c:v>
                </c:pt>
                <c:pt idx="31">
                  <c:v>170.04999999999998</c:v>
                </c:pt>
                <c:pt idx="32">
                  <c:v>170.89999999999998</c:v>
                </c:pt>
                <c:pt idx="33">
                  <c:v>171.625</c:v>
                </c:pt>
                <c:pt idx="34">
                  <c:v>172.22500000000002</c:v>
                </c:pt>
                <c:pt idx="35">
                  <c:v>172.70000000000002</c:v>
                </c:pt>
                <c:pt idx="36">
                  <c:v>173</c:v>
                </c:pt>
                <c:pt idx="37">
                  <c:v>173.09</c:v>
                </c:pt>
                <c:pt idx="38">
                  <c:v>173.125</c:v>
                </c:pt>
                <c:pt idx="39">
                  <c:v>173.07500000000002</c:v>
                </c:pt>
              </c:numCache>
            </c:numRef>
          </c:xVal>
          <c:yVal>
            <c:numRef>
              <c:f>'Saturnparallaxe 2008'!$H$4:$H$42</c:f>
              <c:numCache>
                <c:formatCode>0.00</c:formatCode>
                <c:ptCount val="39"/>
                <c:pt idx="0">
                  <c:v>9.9499999999999993</c:v>
                </c:pt>
                <c:pt idx="1">
                  <c:v>10.066666666666666</c:v>
                </c:pt>
                <c:pt idx="2">
                  <c:v>10.25</c:v>
                </c:pt>
                <c:pt idx="3">
                  <c:v>10.483333333333333</c:v>
                </c:pt>
                <c:pt idx="4">
                  <c:v>10.75</c:v>
                </c:pt>
                <c:pt idx="5">
                  <c:v>11.05</c:v>
                </c:pt>
                <c:pt idx="6">
                  <c:v>11.366666666666667</c:v>
                </c:pt>
                <c:pt idx="7">
                  <c:v>11.666666666666666</c:v>
                </c:pt>
                <c:pt idx="8">
                  <c:v>11.95</c:v>
                </c:pt>
                <c:pt idx="9">
                  <c:v>12.183333333333334</c:v>
                </c:pt>
                <c:pt idx="10">
                  <c:v>12.383333333333333</c:v>
                </c:pt>
                <c:pt idx="11">
                  <c:v>12.516666666666667</c:v>
                </c:pt>
                <c:pt idx="12">
                  <c:v>12.583333333333334</c:v>
                </c:pt>
                <c:pt idx="13">
                  <c:v>12.6</c:v>
                </c:pt>
                <c:pt idx="14">
                  <c:v>12.533333333333333</c:v>
                </c:pt>
                <c:pt idx="15">
                  <c:v>12.416666666666666</c:v>
                </c:pt>
                <c:pt idx="16">
                  <c:v>12.25</c:v>
                </c:pt>
                <c:pt idx="17">
                  <c:v>12.016666666666667</c:v>
                </c:pt>
                <c:pt idx="18">
                  <c:v>11.733333333333333</c:v>
                </c:pt>
                <c:pt idx="19">
                  <c:v>11.4</c:v>
                </c:pt>
                <c:pt idx="20">
                  <c:v>11.033333333333333</c:v>
                </c:pt>
                <c:pt idx="21">
                  <c:v>10.633333333333333</c:v>
                </c:pt>
                <c:pt idx="22">
                  <c:v>10.216666666666667</c:v>
                </c:pt>
                <c:pt idx="23">
                  <c:v>9.7666666666666675</c:v>
                </c:pt>
                <c:pt idx="24">
                  <c:v>9.3000000000000007</c:v>
                </c:pt>
                <c:pt idx="25">
                  <c:v>8.8333333333333339</c:v>
                </c:pt>
                <c:pt idx="26">
                  <c:v>8.35</c:v>
                </c:pt>
                <c:pt idx="27">
                  <c:v>7.8833333333333329</c:v>
                </c:pt>
                <c:pt idx="28">
                  <c:v>7.4333333333333336</c:v>
                </c:pt>
                <c:pt idx="29">
                  <c:v>7</c:v>
                </c:pt>
                <c:pt idx="30">
                  <c:v>6.6</c:v>
                </c:pt>
                <c:pt idx="31">
                  <c:v>6.2333333333333334</c:v>
                </c:pt>
                <c:pt idx="32">
                  <c:v>5.916666666666667</c:v>
                </c:pt>
                <c:pt idx="33">
                  <c:v>5.6333333333333329</c:v>
                </c:pt>
                <c:pt idx="34">
                  <c:v>5.4333333333333336</c:v>
                </c:pt>
                <c:pt idx="35">
                  <c:v>5.2833333333333332</c:v>
                </c:pt>
                <c:pt idx="36">
                  <c:v>5.2</c:v>
                </c:pt>
                <c:pt idx="37">
                  <c:v>5.1929999999999996</c:v>
                </c:pt>
                <c:pt idx="38">
                  <c:v>5.2</c:v>
                </c:pt>
              </c:numCache>
            </c:numRef>
          </c:yVal>
          <c:smooth val="1"/>
        </c:ser>
        <c:axId val="66044672"/>
        <c:axId val="66074880"/>
      </c:scatterChart>
      <c:valAx>
        <c:axId val="66044672"/>
        <c:scaling>
          <c:orientation val="maxMin"/>
          <c:max val="174"/>
          <c:min val="152"/>
        </c:scaling>
        <c:axPos val="b"/>
        <c:majorGridlines>
          <c:spPr>
            <a:ln w="635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de-DE" sz="1200" b="1" i="0" strike="noStrike">
                    <a:solidFill>
                      <a:srgbClr val="000000"/>
                    </a:solidFill>
                    <a:latin typeface="Symbol"/>
                  </a:rPr>
                  <a:t>a</a:t>
                </a:r>
                <a:r>
                  <a:rPr lang="de-DE" sz="12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(°)</a:t>
                </a:r>
              </a:p>
            </c:rich>
          </c:tx>
          <c:layout>
            <c:manualLayout>
              <c:xMode val="edge"/>
              <c:yMode val="edge"/>
              <c:x val="3.3115667304871914E-2"/>
              <c:y val="0.8073654554648558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074880"/>
        <c:crosses val="autoZero"/>
        <c:crossBetween val="midCat"/>
        <c:majorUnit val="2"/>
      </c:valAx>
      <c:valAx>
        <c:axId val="66074880"/>
        <c:scaling>
          <c:orientation val="minMax"/>
          <c:min val="4"/>
        </c:scaling>
        <c:axPos val="r"/>
        <c:majorGridlines>
          <c:spPr>
            <a:ln w="6350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de-DE"/>
                  <a:t>d (°)</a:t>
                </a:r>
              </a:p>
            </c:rich>
          </c:tx>
          <c:layout>
            <c:manualLayout>
              <c:xMode val="edge"/>
              <c:yMode val="edge"/>
              <c:x val="0.88743394998330327"/>
              <c:y val="8.7234368183541494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04467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de-DE" sz="1200" b="1" i="0" u="sng" strike="noStrike">
                <a:solidFill>
                  <a:srgbClr val="000000"/>
                </a:solidFill>
                <a:latin typeface="Arial"/>
                <a:cs typeface="Arial"/>
              </a:rPr>
              <a:t>Graph 1b</a:t>
            </a:r>
            <a:r>
              <a:rPr lang="de-DE" sz="1200" b="1" i="0" strike="noStrike">
                <a:solidFill>
                  <a:srgbClr val="000000"/>
                </a:solidFill>
                <a:latin typeface="Arial"/>
                <a:cs typeface="Arial"/>
              </a:rPr>
              <a:t>      Parallaxenellipse des (festgehaltenen) Saturn im bewegten Äquatorsystem </a:t>
            </a:r>
          </a:p>
        </c:rich>
      </c:tx>
      <c:layout>
        <c:manualLayout>
          <c:xMode val="edge"/>
          <c:yMode val="edge"/>
          <c:x val="0.1601796858050766"/>
          <c:y val="1.51921358355675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407185628742506E-2"/>
          <c:y val="0.14209115281501344"/>
          <c:w val="0.88323353293413176"/>
          <c:h val="0.75067136715149685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C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'Saturnparallaxe 2008'!$I$4:$I$41</c:f>
              <c:numCache>
                <c:formatCode>0.00</c:formatCode>
                <c:ptCount val="38"/>
                <c:pt idx="0">
                  <c:v>160.67499999999998</c:v>
                </c:pt>
                <c:pt idx="1">
                  <c:v>160.16008651845362</c:v>
                </c:pt>
                <c:pt idx="2">
                  <c:v>159.47017303690723</c:v>
                </c:pt>
                <c:pt idx="3">
                  <c:v>158.63025955536082</c:v>
                </c:pt>
                <c:pt idx="4">
                  <c:v>157.69034607381448</c:v>
                </c:pt>
                <c:pt idx="5">
                  <c:v>156.65043259226809</c:v>
                </c:pt>
                <c:pt idx="6">
                  <c:v>155.56051911072171</c:v>
                </c:pt>
                <c:pt idx="7">
                  <c:v>154.44560562917533</c:v>
                </c:pt>
                <c:pt idx="8">
                  <c:v>153.40569214762894</c:v>
                </c:pt>
                <c:pt idx="9">
                  <c:v>152.41577866608256</c:v>
                </c:pt>
                <c:pt idx="10">
                  <c:v>151.55086518453618</c:v>
                </c:pt>
                <c:pt idx="11">
                  <c:v>150.8109517029898</c:v>
                </c:pt>
                <c:pt idx="12">
                  <c:v>150.22103822144345</c:v>
                </c:pt>
                <c:pt idx="13">
                  <c:v>149.80612473989703</c:v>
                </c:pt>
                <c:pt idx="14">
                  <c:v>149.56621125835068</c:v>
                </c:pt>
                <c:pt idx="15">
                  <c:v>149.47629777680427</c:v>
                </c:pt>
                <c:pt idx="16">
                  <c:v>149.56138429525791</c:v>
                </c:pt>
                <c:pt idx="17">
                  <c:v>149.77147081371152</c:v>
                </c:pt>
                <c:pt idx="18">
                  <c:v>150.13155733216513</c:v>
                </c:pt>
                <c:pt idx="19">
                  <c:v>150.61664385061877</c:v>
                </c:pt>
                <c:pt idx="20">
                  <c:v>151.17673036907237</c:v>
                </c:pt>
                <c:pt idx="21">
                  <c:v>151.836816887526</c:v>
                </c:pt>
                <c:pt idx="22">
                  <c:v>152.57190340597964</c:v>
                </c:pt>
                <c:pt idx="23">
                  <c:v>153.33198992443323</c:v>
                </c:pt>
                <c:pt idx="24">
                  <c:v>154.16707644288687</c:v>
                </c:pt>
                <c:pt idx="25">
                  <c:v>155.00216296134047</c:v>
                </c:pt>
                <c:pt idx="26">
                  <c:v>155.83724947979411</c:v>
                </c:pt>
                <c:pt idx="27">
                  <c:v>156.67233599824772</c:v>
                </c:pt>
                <c:pt idx="28">
                  <c:v>157.45742251670131</c:v>
                </c:pt>
                <c:pt idx="29">
                  <c:v>158.21750903515493</c:v>
                </c:pt>
                <c:pt idx="30">
                  <c:v>158.90259555360856</c:v>
                </c:pt>
                <c:pt idx="31">
                  <c:v>159.51268207206218</c:v>
                </c:pt>
                <c:pt idx="32">
                  <c:v>160.0227685905158</c:v>
                </c:pt>
                <c:pt idx="33">
                  <c:v>160.40785510896941</c:v>
                </c:pt>
                <c:pt idx="34">
                  <c:v>160.66794162742306</c:v>
                </c:pt>
                <c:pt idx="35">
                  <c:v>160.80302814587668</c:v>
                </c:pt>
                <c:pt idx="36">
                  <c:v>160.76311466433029</c:v>
                </c:pt>
                <c:pt idx="37">
                  <c:v>160.67499999999998</c:v>
                </c:pt>
              </c:numCache>
            </c:numRef>
          </c:xVal>
          <c:yVal>
            <c:numRef>
              <c:f>'Saturnparallaxe 2008'!$J$4:$J$41</c:f>
              <c:numCache>
                <c:formatCode>0.00</c:formatCode>
                <c:ptCount val="38"/>
                <c:pt idx="0">
                  <c:v>9.9499999999999993</c:v>
                </c:pt>
                <c:pt idx="1">
                  <c:v>10.19690979447304</c:v>
                </c:pt>
                <c:pt idx="2">
                  <c:v>10.510486255612747</c:v>
                </c:pt>
                <c:pt idx="3">
                  <c:v>10.874062716752453</c:v>
                </c:pt>
                <c:pt idx="4">
                  <c:v>11.270972511225496</c:v>
                </c:pt>
                <c:pt idx="5">
                  <c:v>11.70121563903187</c:v>
                </c:pt>
                <c:pt idx="6">
                  <c:v>12.14812543350491</c:v>
                </c:pt>
                <c:pt idx="7">
                  <c:v>12.578368561311283</c:v>
                </c:pt>
                <c:pt idx="8">
                  <c:v>12.99194502245099</c:v>
                </c:pt>
                <c:pt idx="9">
                  <c:v>13.355521483590699</c:v>
                </c:pt>
                <c:pt idx="10">
                  <c:v>13.685764611397072</c:v>
                </c:pt>
                <c:pt idx="11">
                  <c:v>13.949341072536781</c:v>
                </c:pt>
                <c:pt idx="12">
                  <c:v>14.146250867009821</c:v>
                </c:pt>
                <c:pt idx="13">
                  <c:v>14.29316066148286</c:v>
                </c:pt>
                <c:pt idx="14">
                  <c:v>14.356737122622567</c:v>
                </c:pt>
                <c:pt idx="15">
                  <c:v>14.370313583762274</c:v>
                </c:pt>
                <c:pt idx="16">
                  <c:v>14.333890044901981</c:v>
                </c:pt>
                <c:pt idx="17">
                  <c:v>14.230799839375024</c:v>
                </c:pt>
                <c:pt idx="18">
                  <c:v>14.077709633848063</c:v>
                </c:pt>
                <c:pt idx="19">
                  <c:v>13.874619428321104</c:v>
                </c:pt>
                <c:pt idx="20">
                  <c:v>13.63819588946081</c:v>
                </c:pt>
                <c:pt idx="21">
                  <c:v>13.368439017267184</c:v>
                </c:pt>
                <c:pt idx="22">
                  <c:v>13.082015478406891</c:v>
                </c:pt>
                <c:pt idx="23">
                  <c:v>12.762258606213267</c:v>
                </c:pt>
                <c:pt idx="24">
                  <c:v>12.425835067352974</c:v>
                </c:pt>
                <c:pt idx="25">
                  <c:v>12.089411528492681</c:v>
                </c:pt>
                <c:pt idx="26">
                  <c:v>11.73632132296572</c:v>
                </c:pt>
                <c:pt idx="27">
                  <c:v>11.399897784105427</c:v>
                </c:pt>
                <c:pt idx="28">
                  <c:v>11.080140911911801</c:v>
                </c:pt>
                <c:pt idx="29">
                  <c:v>10.777050706384843</c:v>
                </c:pt>
                <c:pt idx="30">
                  <c:v>10.507293834191216</c:v>
                </c:pt>
                <c:pt idx="31">
                  <c:v>10.270870295330923</c:v>
                </c:pt>
                <c:pt idx="32">
                  <c:v>10.08444675647063</c:v>
                </c:pt>
                <c:pt idx="33">
                  <c:v>9.9313565509436721</c:v>
                </c:pt>
                <c:pt idx="34">
                  <c:v>9.8615996787500464</c:v>
                </c:pt>
                <c:pt idx="35">
                  <c:v>9.8418428065564179</c:v>
                </c:pt>
                <c:pt idx="36">
                  <c:v>9.8887526010294593</c:v>
                </c:pt>
                <c:pt idx="37">
                  <c:v>9.9499999999999993</c:v>
                </c:pt>
              </c:numCache>
            </c:numRef>
          </c:yVal>
          <c:smooth val="1"/>
        </c:ser>
        <c:axId val="66199552"/>
        <c:axId val="66201856"/>
      </c:scatterChart>
      <c:valAx>
        <c:axId val="66199552"/>
        <c:scaling>
          <c:orientation val="maxMin"/>
          <c:max val="162"/>
          <c:min val="148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de-DE" sz="1200" b="1" i="0" strike="noStrike">
                    <a:solidFill>
                      <a:srgbClr val="000000"/>
                    </a:solidFill>
                    <a:latin typeface="Symbol"/>
                  </a:rPr>
                  <a:t>a</a:t>
                </a:r>
                <a:r>
                  <a:rPr lang="de-DE" sz="12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(°)</a:t>
                </a:r>
              </a:p>
            </c:rich>
          </c:tx>
          <c:layout>
            <c:manualLayout>
              <c:xMode val="edge"/>
              <c:yMode val="edge"/>
              <c:x val="4.1421151367424275E-2"/>
              <c:y val="0.8212701160344256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201856"/>
        <c:crosses val="autoZero"/>
        <c:crossBetween val="midCat"/>
        <c:majorUnit val="1"/>
        <c:minorUnit val="1"/>
      </c:valAx>
      <c:valAx>
        <c:axId val="66201856"/>
        <c:scaling>
          <c:orientation val="minMax"/>
          <c:max val="15"/>
          <c:min val="9"/>
        </c:scaling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 rot="0" vert="horz"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de-DE" sz="1200" b="1" i="0" strike="noStrike">
                    <a:solidFill>
                      <a:srgbClr val="000000"/>
                    </a:solidFill>
                    <a:latin typeface="Symbol"/>
                  </a:rPr>
                  <a:t>d</a:t>
                </a:r>
                <a:r>
                  <a:rPr lang="de-DE" sz="1200" b="1" i="0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de-DE" sz="12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(°)</a:t>
                </a:r>
              </a:p>
            </c:rich>
          </c:tx>
          <c:layout>
            <c:manualLayout>
              <c:xMode val="edge"/>
              <c:yMode val="edge"/>
              <c:x val="0.87525347013957644"/>
              <c:y val="0.1358355674709561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199552"/>
        <c:crosses val="autoZero"/>
        <c:crossBetween val="midCat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5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de-DE" sz="1050" b="1" i="0" u="sng" strike="noStrike">
                <a:solidFill>
                  <a:srgbClr val="000000"/>
                </a:solidFill>
                <a:latin typeface="Arial"/>
                <a:cs typeface="Arial"/>
              </a:rPr>
              <a:t>Graph 1c</a:t>
            </a:r>
            <a:r>
              <a:rPr lang="de-DE" sz="1050" b="1" i="0" strike="noStrike">
                <a:solidFill>
                  <a:srgbClr val="000000"/>
                </a:solidFill>
                <a:latin typeface="Arial"/>
                <a:cs typeface="Arial"/>
              </a:rPr>
              <a:t>      Parallaxenellipse des (festgehaltenen) Saturn im ekliptikalen System.</a:t>
            </a:r>
            <a:r>
              <a:rPr lang="de-DE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de-DE" sz="1050" b="1" i="1" strike="noStrike" baseline="0">
                <a:solidFill>
                  <a:srgbClr val="000000"/>
                </a:solidFill>
                <a:latin typeface="Symbol" pitchFamily="18" charset="2"/>
                <a:cs typeface="Arial"/>
              </a:rPr>
              <a:t>b</a:t>
            </a:r>
            <a:r>
              <a:rPr lang="de-DE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-Achse stark gedehnt</a:t>
            </a:r>
            <a:endParaRPr lang="de-DE" sz="105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6017964071856267"/>
          <c:y val="1.87667805991076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441297957690456E-2"/>
          <c:y val="0.15762456401830055"/>
          <c:w val="0.88323353293413176"/>
          <c:h val="0.720839619817849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'Saturnparallaxe 2008'!$O$4:$O$41</c:f>
              <c:numCache>
                <c:formatCode>0.000</c:formatCode>
                <c:ptCount val="38"/>
                <c:pt idx="0">
                  <c:v>158.41</c:v>
                </c:pt>
                <c:pt idx="1">
                  <c:v>157.83886759391083</c:v>
                </c:pt>
                <c:pt idx="2">
                  <c:v>157.09773518782171</c:v>
                </c:pt>
                <c:pt idx="3">
                  <c:v>156.19660278173257</c:v>
                </c:pt>
                <c:pt idx="4">
                  <c:v>155.17547037564341</c:v>
                </c:pt>
                <c:pt idx="5">
                  <c:v>154.06433796955426</c:v>
                </c:pt>
                <c:pt idx="6">
                  <c:v>152.90320556346512</c:v>
                </c:pt>
                <c:pt idx="7">
                  <c:v>151.74207315737598</c:v>
                </c:pt>
                <c:pt idx="8">
                  <c:v>150.62094075128681</c:v>
                </c:pt>
                <c:pt idx="9">
                  <c:v>149.5898083451977</c:v>
                </c:pt>
                <c:pt idx="10">
                  <c:v>148.67867593910853</c:v>
                </c:pt>
                <c:pt idx="11">
                  <c:v>147.90754353301938</c:v>
                </c:pt>
                <c:pt idx="12">
                  <c:v>147.29641112693022</c:v>
                </c:pt>
                <c:pt idx="13">
                  <c:v>146.8652787208411</c:v>
                </c:pt>
                <c:pt idx="14">
                  <c:v>146.60414631475194</c:v>
                </c:pt>
                <c:pt idx="15">
                  <c:v>146.52301390866279</c:v>
                </c:pt>
                <c:pt idx="16">
                  <c:v>146.60188150257363</c:v>
                </c:pt>
                <c:pt idx="17">
                  <c:v>146.8407490964845</c:v>
                </c:pt>
                <c:pt idx="18">
                  <c:v>147.21961669039536</c:v>
                </c:pt>
                <c:pt idx="19">
                  <c:v>147.71848428430621</c:v>
                </c:pt>
                <c:pt idx="20">
                  <c:v>148.31735187821707</c:v>
                </c:pt>
                <c:pt idx="21">
                  <c:v>149.01621947212791</c:v>
                </c:pt>
                <c:pt idx="22">
                  <c:v>149.79508706603877</c:v>
                </c:pt>
                <c:pt idx="23">
                  <c:v>150.62395465994962</c:v>
                </c:pt>
                <c:pt idx="24">
                  <c:v>151.49282225386048</c:v>
                </c:pt>
                <c:pt idx="25">
                  <c:v>152.38168984777133</c:v>
                </c:pt>
                <c:pt idx="26">
                  <c:v>153.28055744168216</c:v>
                </c:pt>
                <c:pt idx="27">
                  <c:v>154.16942503559304</c:v>
                </c:pt>
                <c:pt idx="28">
                  <c:v>155.01829262950389</c:v>
                </c:pt>
                <c:pt idx="29">
                  <c:v>155.82716022341475</c:v>
                </c:pt>
                <c:pt idx="30">
                  <c:v>156.56602781732559</c:v>
                </c:pt>
                <c:pt idx="31">
                  <c:v>157.21489541123645</c:v>
                </c:pt>
                <c:pt idx="32">
                  <c:v>157.75376300514731</c:v>
                </c:pt>
                <c:pt idx="33">
                  <c:v>158.17263059905815</c:v>
                </c:pt>
                <c:pt idx="34">
                  <c:v>158.45149819296898</c:v>
                </c:pt>
                <c:pt idx="35">
                  <c:v>158.56036578687986</c:v>
                </c:pt>
                <c:pt idx="36">
                  <c:v>158.5092333807907</c:v>
                </c:pt>
                <c:pt idx="37">
                  <c:v>158.41</c:v>
                </c:pt>
              </c:numCache>
            </c:numRef>
          </c:xVal>
          <c:yVal>
            <c:numRef>
              <c:f>'Saturnparallaxe 2008'!$Q$4:$Q$41</c:f>
              <c:numCache>
                <c:formatCode>0.000</c:formatCode>
                <c:ptCount val="38"/>
                <c:pt idx="0">
                  <c:v>1.66</c:v>
                </c:pt>
                <c:pt idx="1">
                  <c:v>1.690417259883912</c:v>
                </c:pt>
                <c:pt idx="2">
                  <c:v>1.7208345197678239</c:v>
                </c:pt>
                <c:pt idx="3">
                  <c:v>1.7412517796517359</c:v>
                </c:pt>
                <c:pt idx="4">
                  <c:v>1.7616690395356478</c:v>
                </c:pt>
                <c:pt idx="5">
                  <c:v>1.7720862994195599</c:v>
                </c:pt>
                <c:pt idx="6">
                  <c:v>1.7825035593034717</c:v>
                </c:pt>
                <c:pt idx="7">
                  <c:v>1.7829208191873838</c:v>
                </c:pt>
                <c:pt idx="8">
                  <c:v>1.7733380790712956</c:v>
                </c:pt>
                <c:pt idx="9">
                  <c:v>1.7637553389552076</c:v>
                </c:pt>
                <c:pt idx="10">
                  <c:v>1.7441725988391197</c:v>
                </c:pt>
                <c:pt idx="11">
                  <c:v>1.7245898587230315</c:v>
                </c:pt>
                <c:pt idx="12">
                  <c:v>1.6950071186069435</c:v>
                </c:pt>
                <c:pt idx="13">
                  <c:v>1.6654243784908553</c:v>
                </c:pt>
                <c:pt idx="14">
                  <c:v>1.6358416383747674</c:v>
                </c:pt>
                <c:pt idx="15">
                  <c:v>1.6062588982586794</c:v>
                </c:pt>
                <c:pt idx="16">
                  <c:v>1.5766761581425912</c:v>
                </c:pt>
                <c:pt idx="17">
                  <c:v>1.5470934180265032</c:v>
                </c:pt>
                <c:pt idx="18">
                  <c:v>1.5275106779104151</c:v>
                </c:pt>
                <c:pt idx="19">
                  <c:v>1.5079279377943271</c:v>
                </c:pt>
                <c:pt idx="20">
                  <c:v>1.4783451976782389</c:v>
                </c:pt>
                <c:pt idx="21">
                  <c:v>1.468762457562151</c:v>
                </c:pt>
                <c:pt idx="22">
                  <c:v>1.4491797174460628</c:v>
                </c:pt>
                <c:pt idx="23">
                  <c:v>1.4395969773299748</c:v>
                </c:pt>
                <c:pt idx="24">
                  <c:v>1.4300142372138867</c:v>
                </c:pt>
                <c:pt idx="25">
                  <c:v>1.4304314970977987</c:v>
                </c:pt>
                <c:pt idx="26">
                  <c:v>1.4308487569817108</c:v>
                </c:pt>
                <c:pt idx="27">
                  <c:v>1.4412660168656226</c:v>
                </c:pt>
                <c:pt idx="28">
                  <c:v>1.4416832767495347</c:v>
                </c:pt>
                <c:pt idx="29">
                  <c:v>1.4621005366334465</c:v>
                </c:pt>
                <c:pt idx="30">
                  <c:v>1.4725177965173586</c:v>
                </c:pt>
                <c:pt idx="31">
                  <c:v>1.4929350564012704</c:v>
                </c:pt>
                <c:pt idx="32">
                  <c:v>1.5233523162851825</c:v>
                </c:pt>
                <c:pt idx="33">
                  <c:v>1.5437695761690944</c:v>
                </c:pt>
                <c:pt idx="34">
                  <c:v>1.5841868360530063</c:v>
                </c:pt>
                <c:pt idx="35">
                  <c:v>1.6146040959369183</c:v>
                </c:pt>
                <c:pt idx="36">
                  <c:v>1.6450213558208302</c:v>
                </c:pt>
                <c:pt idx="37">
                  <c:v>1.66</c:v>
                </c:pt>
              </c:numCache>
            </c:numRef>
          </c:yVal>
        </c:ser>
        <c:axId val="66255488"/>
        <c:axId val="66286720"/>
      </c:scatterChart>
      <c:valAx>
        <c:axId val="66255488"/>
        <c:scaling>
          <c:orientation val="maxMin"/>
          <c:max val="160"/>
          <c:min val="146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de-DE" sz="1200" b="1" i="1" strike="noStrike">
                    <a:solidFill>
                      <a:srgbClr val="000000"/>
                    </a:solidFill>
                    <a:latin typeface="Symbol"/>
                    <a:sym typeface="Symbol"/>
                  </a:rPr>
                  <a:t></a:t>
                </a:r>
                <a:r>
                  <a:rPr lang="de-DE" sz="1200" b="1" i="1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de-DE" sz="12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(°)</a:t>
                </a:r>
              </a:p>
            </c:rich>
          </c:tx>
          <c:layout>
            <c:manualLayout>
              <c:xMode val="edge"/>
              <c:yMode val="edge"/>
              <c:x val="3.7099163252891608E-2"/>
              <c:y val="0.80069542589227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286720"/>
        <c:crosses val="autoZero"/>
        <c:crossBetween val="midCat"/>
        <c:majorUnit val="1"/>
        <c:minorUnit val="1"/>
      </c:valAx>
      <c:valAx>
        <c:axId val="66286720"/>
        <c:scaling>
          <c:orientation val="minMax"/>
          <c:max val="1.8"/>
          <c:min val="1.4"/>
        </c:scaling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 rot="0" vert="horz"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de-DE" sz="1200" b="1" i="1" strike="noStrike">
                    <a:solidFill>
                      <a:srgbClr val="000000"/>
                    </a:solidFill>
                    <a:latin typeface="Symbol"/>
                    <a:sym typeface="Symbol"/>
                  </a:rPr>
                  <a:t></a:t>
                </a:r>
                <a:r>
                  <a:rPr lang="de-DE" sz="1200" b="1" i="1" strike="noStrike" baseline="-25000">
                    <a:solidFill>
                      <a:srgbClr val="000000"/>
                    </a:solidFill>
                    <a:latin typeface="Arial"/>
                    <a:cs typeface="Arial"/>
                    <a:sym typeface="Symbol"/>
                  </a:rPr>
                  <a:t> </a:t>
                </a:r>
                <a:r>
                  <a:rPr lang="de-DE" sz="12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(°)</a:t>
                </a:r>
              </a:p>
            </c:rich>
          </c:tx>
          <c:layout>
            <c:manualLayout>
              <c:xMode val="edge"/>
              <c:yMode val="edge"/>
              <c:x val="0.84932154145237515"/>
              <c:y val="8.9671056075255565E-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255488"/>
        <c:crosses val="autoZero"/>
        <c:crossBetween val="midCat"/>
        <c:majorUnit val="4.0000000000000022E-2"/>
        <c:minorUnit val="2.000000000000001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1" i="0" u="sng" strike="noStrike">
                <a:solidFill>
                  <a:srgbClr val="000000"/>
                </a:solidFill>
                <a:latin typeface="Arial"/>
                <a:cs typeface="Arial"/>
              </a:rPr>
              <a:t>Graph 2</a:t>
            </a:r>
            <a:r>
              <a:rPr lang="de-DE" sz="1200" b="1" i="0" u="none" strike="noStrike">
                <a:solidFill>
                  <a:srgbClr val="000000"/>
                </a:solidFill>
                <a:latin typeface="Arial"/>
                <a:cs typeface="Arial"/>
              </a:rPr>
              <a:t>   Erd- und Marsbahn heliozentrisch (Juni bis Nov. 2003)</a:t>
            </a:r>
          </a:p>
        </c:rich>
      </c:tx>
      <c:layout>
        <c:manualLayout>
          <c:xMode val="edge"/>
          <c:yMode val="edge"/>
          <c:x val="0.13258999935863847"/>
          <c:y val="3.0800852237122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3544018577702192E-2"/>
          <c:y val="0.15811104148389649"/>
          <c:w val="0.38042177386077108"/>
          <c:h val="0.69815265070810884"/>
        </c:manualLayout>
      </c:layout>
      <c:scatterChart>
        <c:scatterStyle val="smoothMarker"/>
        <c:ser>
          <c:idx val="0"/>
          <c:order val="0"/>
          <c:tx>
            <c:v>Marsbahn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circle"/>
            <c:size val="6"/>
            <c:spPr>
              <a:solidFill>
                <a:sysClr val="window" lastClr="FFFFFF"/>
              </a:solidFill>
              <a:ln w="19050">
                <a:solidFill>
                  <a:srgbClr val="C00000"/>
                </a:solidFill>
                <a:prstDash val="solid"/>
              </a:ln>
            </c:spPr>
          </c:marker>
          <c:xVal>
            <c:numRef>
              <c:f>'Mars- und Erdbahn 2003'!$D$5:$D$15</c:f>
              <c:numCache>
                <c:formatCode>0.000</c:formatCode>
                <c:ptCount val="11"/>
                <c:pt idx="0">
                  <c:v>0.23725555045560051</c:v>
                </c:pt>
                <c:pt idx="1">
                  <c:v>0.51735575532137734</c:v>
                </c:pt>
                <c:pt idx="2">
                  <c:v>0.77617223775186073</c:v>
                </c:pt>
                <c:pt idx="3">
                  <c:v>1.0009644509453983</c:v>
                </c:pt>
                <c:pt idx="4">
                  <c:v>1.1819884390906952</c:v>
                </c:pt>
                <c:pt idx="5">
                  <c:v>1.2465221559791939</c:v>
                </c:pt>
                <c:pt idx="6">
                  <c:v>1.310506736222202</c:v>
                </c:pt>
                <c:pt idx="7">
                  <c:v>1.3797520060249064</c:v>
                </c:pt>
                <c:pt idx="8">
                  <c:v>1.38859437591959</c:v>
                </c:pt>
                <c:pt idx="9">
                  <c:v>1.3367387087611771</c:v>
                </c:pt>
                <c:pt idx="10">
                  <c:v>1.2299921600874606</c:v>
                </c:pt>
              </c:numCache>
            </c:numRef>
          </c:xVal>
          <c:yVal>
            <c:numRef>
              <c:f>'Mars- und Erdbahn 2003'!$E$5:$E$15</c:f>
              <c:numCache>
                <c:formatCode>0.000</c:formatCode>
                <c:ptCount val="11"/>
                <c:pt idx="0">
                  <c:v>-1.4162647364733791</c:v>
                </c:pt>
                <c:pt idx="1">
                  <c:v>-1.3181043291165715</c:v>
                </c:pt>
                <c:pt idx="2">
                  <c:v>-1.1651423335126352</c:v>
                </c:pt>
                <c:pt idx="3">
                  <c:v>-0.96156859762763525</c:v>
                </c:pt>
                <c:pt idx="4">
                  <c:v>-0.71611963375957077</c:v>
                </c:pt>
                <c:pt idx="5">
                  <c:v>-0.59442704737670027</c:v>
                </c:pt>
                <c:pt idx="6">
                  <c:v>-0.43874376840729179</c:v>
                </c:pt>
                <c:pt idx="7">
                  <c:v>-0.14161003449701742</c:v>
                </c:pt>
                <c:pt idx="8">
                  <c:v>0.16189397507159994</c:v>
                </c:pt>
                <c:pt idx="9">
                  <c:v>0.45792862380451987</c:v>
                </c:pt>
                <c:pt idx="10">
                  <c:v>0.73526069262771199</c:v>
                </c:pt>
              </c:numCache>
            </c:numRef>
          </c:yVal>
          <c:smooth val="1"/>
        </c:ser>
        <c:ser>
          <c:idx val="1"/>
          <c:order val="1"/>
          <c:tx>
            <c:v>Erdbahn</c:v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  <a:ln w="15875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'Mars- und Erdbahn 2003'!$I$5:$I$15</c:f>
              <c:numCache>
                <c:formatCode>0.000</c:formatCode>
                <c:ptCount val="11"/>
                <c:pt idx="0">
                  <c:v>-0.36074014035872459</c:v>
                </c:pt>
                <c:pt idx="1">
                  <c:v>-3.0318150934499639E-2</c:v>
                </c:pt>
                <c:pt idx="2">
                  <c:v>0.30344690109046873</c:v>
                </c:pt>
                <c:pt idx="3">
                  <c:v>0.60303287884556911</c:v>
                </c:pt>
                <c:pt idx="4">
                  <c:v>0.83521438659731562</c:v>
                </c:pt>
                <c:pt idx="5">
                  <c:v>0.91008779153531261</c:v>
                </c:pt>
                <c:pt idx="6">
                  <c:v>0.97342519306563469</c:v>
                </c:pt>
                <c:pt idx="7">
                  <c:v>0.99896580929905898</c:v>
                </c:pt>
                <c:pt idx="8">
                  <c:v>0.90847163570758394</c:v>
                </c:pt>
                <c:pt idx="9">
                  <c:v>0.71094057164951008</c:v>
                </c:pt>
                <c:pt idx="10">
                  <c:v>0.42786628684010108</c:v>
                </c:pt>
              </c:numCache>
            </c:numRef>
          </c:xVal>
          <c:yVal>
            <c:numRef>
              <c:f>'Mars- und Erdbahn 2003'!$J$5:$J$15</c:f>
              <c:numCache>
                <c:formatCode>0.000</c:formatCode>
                <c:ptCount val="11"/>
                <c:pt idx="0">
                  <c:v>-0.94766162269766296</c:v>
                </c:pt>
                <c:pt idx="1">
                  <c:v>-1.0155475418334254</c:v>
                </c:pt>
                <c:pt idx="2">
                  <c:v>-0.97067449653248394</c:v>
                </c:pt>
                <c:pt idx="3">
                  <c:v>-0.81644126979913556</c:v>
                </c:pt>
                <c:pt idx="4">
                  <c:v>-0.57145509746686995</c:v>
                </c:pt>
                <c:pt idx="5">
                  <c:v>-0.43799567543341955</c:v>
                </c:pt>
                <c:pt idx="6">
                  <c:v>-0.26173917075044767</c:v>
                </c:pt>
                <c:pt idx="7">
                  <c:v>7.7918623264762746E-2</c:v>
                </c:pt>
                <c:pt idx="8">
                  <c:v>0.40828334170620628</c:v>
                </c:pt>
                <c:pt idx="9">
                  <c:v>0.69039445506367425</c:v>
                </c:pt>
                <c:pt idx="10">
                  <c:v>0.88943771034607266</c:v>
                </c:pt>
              </c:numCache>
            </c:numRef>
          </c:yVal>
          <c:smooth val="1"/>
        </c:ser>
        <c:ser>
          <c:idx val="2"/>
          <c:order val="2"/>
          <c:tx>
            <c:v>Sonne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'Mars- und Erdbahn 2003'!$F$18:$F$18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'Mars- und Erdbahn 2003'!$G$18:$G$18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1"/>
        </c:ser>
        <c:axId val="66704896"/>
        <c:axId val="67973120"/>
      </c:scatterChart>
      <c:valAx>
        <c:axId val="66704896"/>
        <c:scaling>
          <c:orientation val="minMax"/>
          <c:min val="-0.5"/>
        </c:scaling>
        <c:axPos val="b"/>
        <c:title>
          <c:tx>
            <c:rich>
              <a:bodyPr/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x / AE</a:t>
                </a:r>
              </a:p>
            </c:rich>
          </c:tx>
          <c:layout>
            <c:manualLayout>
              <c:xMode val="edge"/>
              <c:yMode val="edge"/>
              <c:x val="0.50364940926293567"/>
              <c:y val="0.3917531653436888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9525">
            <a:solidFill>
              <a:srgbClr val="000000"/>
            </a:solidFill>
            <a:prstDash val="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7973120"/>
        <c:crosses val="autoZero"/>
        <c:crossBetween val="midCat"/>
        <c:majorUnit val="1"/>
      </c:valAx>
      <c:valAx>
        <c:axId val="67973120"/>
        <c:scaling>
          <c:orientation val="minMax"/>
          <c:max val="1"/>
          <c:min val="-1.5"/>
        </c:scaling>
        <c:axPos val="l"/>
        <c:title>
          <c:tx>
            <c:rich>
              <a:bodyPr rot="0" vert="horz"/>
              <a:lstStyle/>
              <a:p>
                <a:pPr algn="ctr">
                  <a:defRPr sz="11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 / AE</a:t>
                </a:r>
              </a:p>
            </c:rich>
          </c:tx>
          <c:layout>
            <c:manualLayout>
              <c:xMode val="edge"/>
              <c:yMode val="edge"/>
              <c:x val="0.12553177467790311"/>
              <c:y val="0.13829728972453209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9525">
            <a:solidFill>
              <a:srgbClr val="000000"/>
            </a:solidFill>
            <a:prstDash val="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704896"/>
        <c:crosses val="autoZero"/>
        <c:crossBetween val="midCat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4758466879727756"/>
          <c:y val="0.10266950745707502"/>
          <c:w val="0.13630747597617041"/>
          <c:h val="0.131416969545055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95250</xdr:rowOff>
    </xdr:from>
    <xdr:to>
      <xdr:col>11</xdr:col>
      <xdr:colOff>47625</xdr:colOff>
      <xdr:row>72</xdr:row>
      <xdr:rowOff>19050</xdr:rowOff>
    </xdr:to>
    <xdr:grpSp>
      <xdr:nvGrpSpPr>
        <xdr:cNvPr id="54" name="Gruppieren 53"/>
        <xdr:cNvGrpSpPr/>
      </xdr:nvGrpSpPr>
      <xdr:grpSpPr>
        <a:xfrm>
          <a:off x="47625" y="8362950"/>
          <a:ext cx="5915025" cy="3486150"/>
          <a:chOff x="152400" y="12544425"/>
          <a:chExt cx="5915025" cy="3114675"/>
        </a:xfrm>
      </xdr:grpSpPr>
      <xdr:grpSp>
        <xdr:nvGrpSpPr>
          <xdr:cNvPr id="1090" name="Group 66"/>
          <xdr:cNvGrpSpPr>
            <a:grpSpLocks/>
          </xdr:cNvGrpSpPr>
        </xdr:nvGrpSpPr>
        <xdr:grpSpPr bwMode="auto">
          <a:xfrm>
            <a:off x="152400" y="12544425"/>
            <a:ext cx="5915025" cy="3114675"/>
            <a:chOff x="10" y="425"/>
            <a:chExt cx="632" cy="353"/>
          </a:xfrm>
        </xdr:grpSpPr>
        <xdr:grpSp>
          <xdr:nvGrpSpPr>
            <xdr:cNvPr id="1084" name="Group 60"/>
            <xdr:cNvGrpSpPr>
              <a:grpSpLocks/>
            </xdr:cNvGrpSpPr>
          </xdr:nvGrpSpPr>
          <xdr:grpSpPr bwMode="auto">
            <a:xfrm>
              <a:off x="10" y="425"/>
              <a:ext cx="632" cy="353"/>
              <a:chOff x="33" y="273"/>
              <a:chExt cx="632" cy="353"/>
            </a:xfrm>
          </xdr:grpSpPr>
          <xdr:grpSp>
            <xdr:nvGrpSpPr>
              <xdr:cNvPr id="1081" name="Group 57"/>
              <xdr:cNvGrpSpPr>
                <a:grpSpLocks/>
              </xdr:cNvGrpSpPr>
            </xdr:nvGrpSpPr>
            <xdr:grpSpPr bwMode="auto">
              <a:xfrm>
                <a:off x="33" y="273"/>
                <a:ext cx="632" cy="353"/>
                <a:chOff x="9" y="182"/>
                <a:chExt cx="632" cy="353"/>
              </a:xfrm>
            </xdr:grpSpPr>
            <xdr:graphicFrame macro="">
              <xdr:nvGraphicFramePr>
                <xdr:cNvPr id="1030" name="Chart 6"/>
                <xdr:cNvGraphicFramePr>
                  <a:graphicFrameLocks/>
                </xdr:cNvGraphicFramePr>
              </xdr:nvGraphicFramePr>
              <xdr:xfrm>
                <a:off x="9" y="182"/>
                <a:ext cx="632" cy="353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sp macro="" textlink="">
              <xdr:nvSpPr>
                <xdr:cNvPr id="1032" name="Text Box 8"/>
                <xdr:cNvSpPr txBox="1">
                  <a:spLocks noChangeArrowheads="1"/>
                </xdr:cNvSpPr>
              </xdr:nvSpPr>
              <xdr:spPr bwMode="auto">
                <a:xfrm>
                  <a:off x="33" y="414"/>
                  <a:ext cx="61" cy="17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FFFFFF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0" bIns="0" anchor="t" upright="1"/>
                <a:lstStyle/>
                <a:p>
                  <a:pPr algn="l" rtl="0">
                    <a:defRPr sz="1000"/>
                  </a:pPr>
                  <a:r>
                    <a:rPr lang="de-DE" sz="900" b="0" i="0" strike="noStrike">
                      <a:solidFill>
                        <a:srgbClr val="000000"/>
                      </a:solidFill>
                      <a:latin typeface="Arial"/>
                      <a:cs typeface="Arial"/>
                    </a:rPr>
                    <a:t>30.12.08</a:t>
                  </a:r>
                </a:p>
              </xdr:txBody>
            </xdr:sp>
            <xdr:sp macro="" textlink="">
              <xdr:nvSpPr>
                <xdr:cNvPr id="1033" name="Text Box 9"/>
                <xdr:cNvSpPr txBox="1">
                  <a:spLocks noChangeArrowheads="1"/>
                </xdr:cNvSpPr>
              </xdr:nvSpPr>
              <xdr:spPr bwMode="auto">
                <a:xfrm>
                  <a:off x="290" y="305"/>
                  <a:ext cx="56" cy="17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FFFFFF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0" bIns="0" anchor="t" upright="1"/>
                <a:lstStyle/>
                <a:p>
                  <a:pPr algn="l" rtl="0">
                    <a:defRPr sz="1000"/>
                  </a:pPr>
                  <a:r>
                    <a:rPr lang="de-DE" sz="900" b="0" i="0" strike="noStrike">
                      <a:solidFill>
                        <a:srgbClr val="000000"/>
                      </a:solidFill>
                      <a:latin typeface="Arial"/>
                      <a:cs typeface="Arial"/>
                    </a:rPr>
                    <a:t>26.12.07</a:t>
                  </a:r>
                </a:p>
              </xdr:txBody>
            </xdr:sp>
            <xdr:sp macro="" textlink="">
              <xdr:nvSpPr>
                <xdr:cNvPr id="1035" name="Text Box 11"/>
                <xdr:cNvSpPr txBox="1">
                  <a:spLocks noChangeArrowheads="1"/>
                </xdr:cNvSpPr>
              </xdr:nvSpPr>
              <xdr:spPr bwMode="auto">
                <a:xfrm>
                  <a:off x="553" y="295"/>
                  <a:ext cx="43" cy="19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FFFFFF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0" bIns="0" anchor="t" upright="1"/>
                <a:lstStyle/>
                <a:p>
                  <a:pPr algn="l" rtl="0">
                    <a:defRPr sz="1000"/>
                  </a:pPr>
                  <a:r>
                    <a:rPr lang="de-DE" sz="900" b="0" i="0" strike="noStrike">
                      <a:solidFill>
                        <a:srgbClr val="000000"/>
                      </a:solidFill>
                      <a:latin typeface="Arial"/>
                      <a:cs typeface="Arial"/>
                    </a:rPr>
                    <a:t>4.5.08</a:t>
                  </a:r>
                </a:p>
              </xdr:txBody>
            </xdr:sp>
            <xdr:sp macro="" textlink="">
              <xdr:nvSpPr>
                <xdr:cNvPr id="1048" name="Line 24"/>
                <xdr:cNvSpPr>
                  <a:spLocks noChangeShapeType="1"/>
                </xdr:cNvSpPr>
              </xdr:nvSpPr>
              <xdr:spPr bwMode="auto">
                <a:xfrm>
                  <a:off x="434" y="279"/>
                  <a:ext cx="24" cy="22"/>
                </a:xfrm>
                <a:prstGeom prst="line">
                  <a:avLst/>
                </a:prstGeom>
                <a:noFill/>
                <a:ln w="19050">
                  <a:solidFill>
                    <a:srgbClr val="000000"/>
                  </a:solidFill>
                  <a:prstDash val="sysDash"/>
                  <a:round/>
                  <a:headEnd/>
                  <a:tailEnd type="triangle" w="med" len="med"/>
                </a:ln>
              </xdr:spPr>
            </xdr:sp>
            <xdr:sp macro="" textlink="">
              <xdr:nvSpPr>
                <xdr:cNvPr id="1049" name="Text Box 25"/>
                <xdr:cNvSpPr txBox="1">
                  <a:spLocks noChangeArrowheads="1"/>
                </xdr:cNvSpPr>
              </xdr:nvSpPr>
              <xdr:spPr bwMode="auto">
                <a:xfrm>
                  <a:off x="379" y="242"/>
                  <a:ext cx="84" cy="37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FFFFFF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0" bIns="0" anchor="t" upright="1"/>
                <a:lstStyle/>
                <a:p>
                  <a:pPr algn="l" rtl="0">
                    <a:defRPr sz="1000"/>
                  </a:pPr>
                  <a:r>
                    <a:rPr lang="de-DE" sz="1000" b="0" i="0" strike="noStrike">
                      <a:solidFill>
                        <a:srgbClr val="000000"/>
                      </a:solidFill>
                      <a:latin typeface="Arial"/>
                      <a:cs typeface="Arial"/>
                    </a:rPr>
                    <a:t>Opposition</a:t>
                  </a:r>
                </a:p>
                <a:p>
                  <a:pPr algn="l" rtl="0">
                    <a:defRPr sz="1000"/>
                  </a:pPr>
                  <a:r>
                    <a:rPr lang="de-DE" sz="1000" b="0" i="0" strike="noStrike">
                      <a:solidFill>
                        <a:srgbClr val="000000"/>
                      </a:solidFill>
                      <a:latin typeface="Arial"/>
                      <a:cs typeface="Arial"/>
                    </a:rPr>
                    <a:t>am 24.02.08</a:t>
                  </a:r>
                </a:p>
              </xdr:txBody>
            </xdr:sp>
            <xdr:sp macro="" textlink="">
              <xdr:nvSpPr>
                <xdr:cNvPr id="1063" name="Line 39"/>
                <xdr:cNvSpPr>
                  <a:spLocks noChangeShapeType="1"/>
                </xdr:cNvSpPr>
              </xdr:nvSpPr>
              <xdr:spPr bwMode="auto">
                <a:xfrm flipH="1" flipV="1">
                  <a:off x="551" y="275"/>
                  <a:ext cx="20" cy="20"/>
                </a:xfrm>
                <a:prstGeom prst="line">
                  <a:avLst/>
                </a:prstGeom>
                <a:noFill/>
                <a:ln w="19050">
                  <a:solidFill>
                    <a:srgbClr val="000000"/>
                  </a:solidFill>
                  <a:prstDash val="sysDash"/>
                  <a:round/>
                  <a:headEnd/>
                  <a:tailEnd type="triangle" w="med" len="med"/>
                </a:ln>
              </xdr:spPr>
            </xdr:sp>
            <xdr:sp macro="" textlink="">
              <xdr:nvSpPr>
                <xdr:cNvPr id="1064" name="Line 40"/>
                <xdr:cNvSpPr>
                  <a:spLocks noChangeShapeType="1"/>
                </xdr:cNvSpPr>
              </xdr:nvSpPr>
              <xdr:spPr bwMode="auto">
                <a:xfrm>
                  <a:off x="345" y="319"/>
                  <a:ext cx="30" cy="19"/>
                </a:xfrm>
                <a:prstGeom prst="line">
                  <a:avLst/>
                </a:prstGeom>
                <a:noFill/>
                <a:ln w="19050">
                  <a:solidFill>
                    <a:srgbClr val="000000"/>
                  </a:solidFill>
                  <a:prstDash val="sysDash"/>
                  <a:round/>
                  <a:headEnd/>
                  <a:tailEnd type="triangle" w="med" len="med"/>
                </a:ln>
              </xdr:spPr>
            </xdr:sp>
            <xdr:sp macro="" textlink="">
              <xdr:nvSpPr>
                <xdr:cNvPr id="1065" name="Line 41"/>
                <xdr:cNvSpPr>
                  <a:spLocks noChangeShapeType="1"/>
                </xdr:cNvSpPr>
              </xdr:nvSpPr>
              <xdr:spPr bwMode="auto">
                <a:xfrm flipH="1" flipV="1">
                  <a:off x="279" y="386"/>
                  <a:ext cx="20" cy="29"/>
                </a:xfrm>
                <a:prstGeom prst="line">
                  <a:avLst/>
                </a:prstGeom>
                <a:noFill/>
                <a:ln w="19050">
                  <a:solidFill>
                    <a:srgbClr val="000000"/>
                  </a:solidFill>
                  <a:prstDash val="sysDash"/>
                  <a:round/>
                  <a:headEnd/>
                  <a:tailEnd type="triangle" w="med" len="med"/>
                </a:ln>
              </xdr:spPr>
            </xdr:sp>
            <xdr:sp macro="" textlink="">
              <xdr:nvSpPr>
                <xdr:cNvPr id="1066" name="Text Box 42"/>
                <xdr:cNvSpPr txBox="1">
                  <a:spLocks noChangeArrowheads="1"/>
                </xdr:cNvSpPr>
              </xdr:nvSpPr>
              <xdr:spPr bwMode="auto">
                <a:xfrm>
                  <a:off x="295" y="408"/>
                  <a:ext cx="53" cy="16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FFFFFF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0" bIns="0" anchor="t" upright="1"/>
                <a:lstStyle/>
                <a:p>
                  <a:pPr algn="l" rtl="0">
                    <a:defRPr sz="1000"/>
                  </a:pPr>
                  <a:r>
                    <a:rPr lang="de-DE" sz="900" b="0" i="0" strike="noStrike">
                      <a:solidFill>
                        <a:srgbClr val="000000"/>
                      </a:solidFill>
                      <a:latin typeface="Arial"/>
                      <a:cs typeface="Arial"/>
                    </a:rPr>
                    <a:t>11.9.08</a:t>
                  </a:r>
                </a:p>
              </xdr:txBody>
            </xdr:sp>
            <xdr:sp macro="" textlink="">
              <xdr:nvSpPr>
                <xdr:cNvPr id="1067" name="Line 43"/>
                <xdr:cNvSpPr>
                  <a:spLocks noChangeShapeType="1"/>
                </xdr:cNvSpPr>
              </xdr:nvSpPr>
              <xdr:spPr bwMode="auto">
                <a:xfrm>
                  <a:off x="47" y="429"/>
                  <a:ext cx="5" cy="29"/>
                </a:xfrm>
                <a:prstGeom prst="line">
                  <a:avLst/>
                </a:prstGeom>
                <a:noFill/>
                <a:ln w="19050">
                  <a:solidFill>
                    <a:srgbClr val="000000"/>
                  </a:solidFill>
                  <a:prstDash val="sysDash"/>
                  <a:round/>
                  <a:headEnd/>
                  <a:tailEnd type="triangle" w="med" len="med"/>
                </a:ln>
              </xdr:spPr>
            </xdr:sp>
          </xdr:grpSp>
          <xdr:sp macro="" textlink="">
            <xdr:nvSpPr>
              <xdr:cNvPr id="1082" name="Text Box 58"/>
              <xdr:cNvSpPr txBox="1">
                <a:spLocks noChangeArrowheads="1"/>
              </xdr:cNvSpPr>
            </xdr:nvSpPr>
            <xdr:spPr bwMode="auto">
              <a:xfrm>
                <a:off x="69" y="343"/>
                <a:ext cx="155" cy="51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de-DE" sz="10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Vom 26.12.07 bis 4.5.08 rückläufig, vom 4.5.08 bis 30.12.08 rechtläufig</a:t>
                </a:r>
              </a:p>
            </xdr:txBody>
          </xdr:sp>
        </xdr:grpSp>
        <xdr:sp macro="" textlink="">
          <xdr:nvSpPr>
            <xdr:cNvPr id="1085" name="Line 61"/>
            <xdr:cNvSpPr>
              <a:spLocks noChangeShapeType="1"/>
            </xdr:cNvSpPr>
          </xdr:nvSpPr>
          <xdr:spPr bwMode="auto">
            <a:xfrm flipH="1">
              <a:off x="388" y="549"/>
              <a:ext cx="48" cy="20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 type="arrow" w="med" len="med"/>
              <a:tailEnd/>
            </a:ln>
          </xdr:spPr>
        </xdr:sp>
        <xdr:sp macro="" textlink="">
          <xdr:nvSpPr>
            <xdr:cNvPr id="1087" name="Line 63"/>
            <xdr:cNvSpPr>
              <a:spLocks noChangeShapeType="1"/>
            </xdr:cNvSpPr>
          </xdr:nvSpPr>
          <xdr:spPr bwMode="auto">
            <a:xfrm flipH="1">
              <a:off x="472" y="538"/>
              <a:ext cx="50" cy="21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 type="arrow" w="med" len="med"/>
            </a:ln>
          </xdr:spPr>
        </xdr:sp>
        <xdr:sp macro="" textlink="">
          <xdr:nvSpPr>
            <xdr:cNvPr id="1089" name="Line 65"/>
            <xdr:cNvSpPr>
              <a:spLocks noChangeShapeType="1"/>
            </xdr:cNvSpPr>
          </xdr:nvSpPr>
          <xdr:spPr bwMode="auto">
            <a:xfrm flipH="1">
              <a:off x="163" y="659"/>
              <a:ext cx="50" cy="21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 type="arrow" w="med" len="med"/>
            </a:ln>
          </xdr:spPr>
        </xdr:sp>
      </xdr:grpSp>
      <xdr:cxnSp macro="">
        <xdr:nvCxnSpPr>
          <xdr:cNvPr id="51" name="Gerade Verbindung mit Pfeil 50"/>
          <xdr:cNvCxnSpPr/>
        </xdr:nvCxnSpPr>
        <xdr:spPr bwMode="auto">
          <a:xfrm rot="10800000">
            <a:off x="209551" y="15297150"/>
            <a:ext cx="352425" cy="1588"/>
          </a:xfrm>
          <a:prstGeom prst="straightConnector1">
            <a:avLst/>
          </a:prstGeom>
          <a:solidFill>
            <a:srgbClr val="FFFFFF"/>
          </a:solidFill>
          <a:ln w="22225" cap="flat" cmpd="sng" algn="ctr">
            <a:solidFill>
              <a:schemeClr val="tx1"/>
            </a:solidFill>
            <a:prstDash val="solid"/>
            <a:round/>
            <a:headEnd type="none" w="med" len="med"/>
            <a:tailEnd type="arrow"/>
          </a:ln>
          <a:effectLst/>
        </xdr:spPr>
      </xdr:cxnSp>
      <xdr:cxnSp macro="">
        <xdr:nvCxnSpPr>
          <xdr:cNvPr id="53" name="Gerade Verbindung mit Pfeil 52"/>
          <xdr:cNvCxnSpPr/>
        </xdr:nvCxnSpPr>
        <xdr:spPr bwMode="auto">
          <a:xfrm rot="5400000" flipH="1" flipV="1">
            <a:off x="5576889" y="12961203"/>
            <a:ext cx="352425" cy="1588"/>
          </a:xfrm>
          <a:prstGeom prst="straightConnector1">
            <a:avLst/>
          </a:prstGeom>
          <a:solidFill>
            <a:srgbClr val="FFFFFF"/>
          </a:solidFill>
          <a:ln w="22225" cap="flat" cmpd="sng" algn="ctr">
            <a:solidFill>
              <a:schemeClr val="tx1"/>
            </a:solidFill>
            <a:prstDash val="solid"/>
            <a:round/>
            <a:headEnd type="none" w="med" len="med"/>
            <a:tailEnd type="arrow"/>
          </a:ln>
          <a:effectLst/>
        </xdr:spPr>
      </xdr:cxnSp>
    </xdr:grpSp>
    <xdr:clientData/>
  </xdr:twoCellAnchor>
  <xdr:twoCellAnchor>
    <xdr:from>
      <xdr:col>0</xdr:col>
      <xdr:colOff>76200</xdr:colOff>
      <xdr:row>73</xdr:row>
      <xdr:rowOff>66675</xdr:rowOff>
    </xdr:from>
    <xdr:to>
      <xdr:col>10</xdr:col>
      <xdr:colOff>485775</xdr:colOff>
      <xdr:row>95</xdr:row>
      <xdr:rowOff>57150</xdr:rowOff>
    </xdr:to>
    <xdr:grpSp>
      <xdr:nvGrpSpPr>
        <xdr:cNvPr id="69" name="Gruppieren 68"/>
        <xdr:cNvGrpSpPr/>
      </xdr:nvGrpSpPr>
      <xdr:grpSpPr>
        <a:xfrm>
          <a:off x="76200" y="12058650"/>
          <a:ext cx="5810250" cy="3552825"/>
          <a:chOff x="66675" y="8658225"/>
          <a:chExt cx="5876925" cy="3552825"/>
        </a:xfrm>
      </xdr:grpSpPr>
      <xdr:grpSp>
        <xdr:nvGrpSpPr>
          <xdr:cNvPr id="1079" name="Group 55"/>
          <xdr:cNvGrpSpPr>
            <a:grpSpLocks/>
          </xdr:cNvGrpSpPr>
        </xdr:nvGrpSpPr>
        <xdr:grpSpPr bwMode="auto">
          <a:xfrm>
            <a:off x="66675" y="8658225"/>
            <a:ext cx="5876925" cy="3552825"/>
            <a:chOff x="20" y="762"/>
            <a:chExt cx="668" cy="373"/>
          </a:xfrm>
        </xdr:grpSpPr>
        <xdr:graphicFrame macro="">
          <xdr:nvGraphicFramePr>
            <xdr:cNvPr id="1029" name="Chart 5"/>
            <xdr:cNvGraphicFramePr>
              <a:graphicFrameLocks/>
            </xdr:cNvGraphicFramePr>
          </xdr:nvGraphicFramePr>
          <xdr:xfrm>
            <a:off x="20" y="762"/>
            <a:ext cx="668" cy="37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051" name="Line 27"/>
            <xdr:cNvSpPr>
              <a:spLocks noChangeShapeType="1"/>
            </xdr:cNvSpPr>
          </xdr:nvSpPr>
          <xdr:spPr bwMode="auto">
            <a:xfrm>
              <a:off x="292" y="920"/>
              <a:ext cx="28" cy="25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sysDash"/>
              <a:round/>
              <a:headEnd/>
              <a:tailEnd type="triangle" w="med" len="med"/>
            </a:ln>
          </xdr:spPr>
        </xdr:sp>
        <xdr:sp macro="" textlink="">
          <xdr:nvSpPr>
            <xdr:cNvPr id="1052" name="Text Box 28"/>
            <xdr:cNvSpPr txBox="1">
              <a:spLocks noChangeArrowheads="1"/>
            </xdr:cNvSpPr>
          </xdr:nvSpPr>
          <xdr:spPr bwMode="auto">
            <a:xfrm>
              <a:off x="233" y="887"/>
              <a:ext cx="78" cy="3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Opposition</a:t>
              </a:r>
            </a:p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am 24.02.08</a:t>
              </a:r>
            </a:p>
          </xdr:txBody>
        </xdr:sp>
        <xdr:sp macro="" textlink="">
          <xdr:nvSpPr>
            <xdr:cNvPr id="1055" name="Text Box 31"/>
            <xdr:cNvSpPr txBox="1">
              <a:spLocks noChangeArrowheads="1"/>
            </xdr:cNvSpPr>
          </xdr:nvSpPr>
          <xdr:spPr bwMode="auto">
            <a:xfrm>
              <a:off x="58" y="973"/>
              <a:ext cx="57" cy="4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26.12.07     </a:t>
              </a:r>
            </a:p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und </a:t>
              </a:r>
            </a:p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25.12.08</a:t>
              </a:r>
            </a:p>
          </xdr:txBody>
        </xdr:sp>
        <xdr:sp macro="" textlink="">
          <xdr:nvSpPr>
            <xdr:cNvPr id="1056" name="Line 32"/>
            <xdr:cNvSpPr>
              <a:spLocks noChangeShapeType="1"/>
            </xdr:cNvSpPr>
          </xdr:nvSpPr>
          <xdr:spPr bwMode="auto">
            <a:xfrm>
              <a:off x="89" y="1017"/>
              <a:ext cx="15" cy="27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sysDash"/>
              <a:round/>
              <a:headEnd/>
              <a:tailEnd type="triangle" w="med" len="med"/>
            </a:ln>
          </xdr:spPr>
        </xdr:sp>
        <xdr:sp macro="" textlink="">
          <xdr:nvSpPr>
            <xdr:cNvPr id="1057" name="Line 33"/>
            <xdr:cNvSpPr>
              <a:spLocks noChangeShapeType="1"/>
            </xdr:cNvSpPr>
          </xdr:nvSpPr>
          <xdr:spPr bwMode="auto">
            <a:xfrm flipH="1" flipV="1">
              <a:off x="580" y="849"/>
              <a:ext cx="4" cy="32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sysDash"/>
              <a:round/>
              <a:headEnd/>
              <a:tailEnd type="triangle" w="med" len="med"/>
            </a:ln>
          </xdr:spPr>
        </xdr:sp>
        <xdr:sp macro="" textlink="">
          <xdr:nvSpPr>
            <xdr:cNvPr id="1058" name="Text Box 34"/>
            <xdr:cNvSpPr txBox="1">
              <a:spLocks noChangeArrowheads="1"/>
            </xdr:cNvSpPr>
          </xdr:nvSpPr>
          <xdr:spPr bwMode="auto">
            <a:xfrm>
              <a:off x="561" y="882"/>
              <a:ext cx="62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24.05.08</a:t>
              </a:r>
            </a:p>
          </xdr:txBody>
        </xdr:sp>
        <xdr:sp macro="" textlink="">
          <xdr:nvSpPr>
            <xdr:cNvPr id="1059" name="Line 35"/>
            <xdr:cNvSpPr>
              <a:spLocks noChangeShapeType="1"/>
            </xdr:cNvSpPr>
          </xdr:nvSpPr>
          <xdr:spPr bwMode="auto">
            <a:xfrm flipH="1" flipV="1">
              <a:off x="348" y="955"/>
              <a:ext cx="30" cy="23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sysDash"/>
              <a:round/>
              <a:headEnd/>
              <a:tailEnd type="triangle" w="med" len="med"/>
            </a:ln>
          </xdr:spPr>
        </xdr:sp>
        <xdr:sp macro="" textlink="">
          <xdr:nvSpPr>
            <xdr:cNvPr id="1060" name="Text Box 36"/>
            <xdr:cNvSpPr txBox="1">
              <a:spLocks noChangeArrowheads="1"/>
            </xdr:cNvSpPr>
          </xdr:nvSpPr>
          <xdr:spPr bwMode="auto">
            <a:xfrm>
              <a:off x="367" y="976"/>
              <a:ext cx="50" cy="1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1.09.08</a:t>
              </a:r>
            </a:p>
          </xdr:txBody>
        </xdr:sp>
        <xdr:sp macro="" textlink="">
          <xdr:nvSpPr>
            <xdr:cNvPr id="1061" name="Line 37"/>
            <xdr:cNvSpPr>
              <a:spLocks noChangeShapeType="1"/>
            </xdr:cNvSpPr>
          </xdr:nvSpPr>
          <xdr:spPr bwMode="auto">
            <a:xfrm flipH="1" flipV="1">
              <a:off x="138" y="1045"/>
              <a:ext cx="44" cy="1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sysDash"/>
              <a:round/>
              <a:headEnd/>
              <a:tailEnd type="triangle" w="med" len="med"/>
            </a:ln>
          </xdr:spPr>
        </xdr:sp>
        <xdr:sp macro="" textlink="">
          <xdr:nvSpPr>
            <xdr:cNvPr id="1062" name="Text Box 38"/>
            <xdr:cNvSpPr txBox="1">
              <a:spLocks noChangeArrowheads="1"/>
            </xdr:cNvSpPr>
          </xdr:nvSpPr>
          <xdr:spPr bwMode="auto">
            <a:xfrm>
              <a:off x="186" y="1046"/>
              <a:ext cx="57" cy="1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10.11.08</a:t>
              </a:r>
            </a:p>
          </xdr:txBody>
        </xdr:sp>
      </xdr:grpSp>
      <xdr:cxnSp macro="">
        <xdr:nvCxnSpPr>
          <xdr:cNvPr id="66" name="Gerade Verbindung mit Pfeil 65"/>
          <xdr:cNvCxnSpPr/>
        </xdr:nvCxnSpPr>
        <xdr:spPr bwMode="auto">
          <a:xfrm rot="5400000" flipH="1" flipV="1">
            <a:off x="5334000" y="9220200"/>
            <a:ext cx="400050" cy="1588"/>
          </a:xfrm>
          <a:prstGeom prst="straightConnector1">
            <a:avLst/>
          </a:prstGeom>
          <a:solidFill>
            <a:srgbClr val="FFFFFF"/>
          </a:solidFill>
          <a:ln w="22225" cap="flat" cmpd="sng" algn="ctr">
            <a:solidFill>
              <a:schemeClr val="tx1"/>
            </a:solidFill>
            <a:prstDash val="solid"/>
            <a:round/>
            <a:headEnd type="none" w="med" len="med"/>
            <a:tailEnd type="arrow"/>
          </a:ln>
          <a:effectLst/>
        </xdr:spPr>
      </xdr:cxnSp>
      <xdr:cxnSp macro="">
        <xdr:nvCxnSpPr>
          <xdr:cNvPr id="68" name="Gerade Verbindung mit Pfeil 67"/>
          <xdr:cNvCxnSpPr/>
        </xdr:nvCxnSpPr>
        <xdr:spPr bwMode="auto">
          <a:xfrm rot="10800000">
            <a:off x="200025" y="11830050"/>
            <a:ext cx="304800" cy="1588"/>
          </a:xfrm>
          <a:prstGeom prst="straightConnector1">
            <a:avLst/>
          </a:prstGeom>
          <a:solidFill>
            <a:srgbClr val="FFFFFF"/>
          </a:solidFill>
          <a:ln w="22225" cap="flat" cmpd="sng" algn="ctr">
            <a:solidFill>
              <a:schemeClr val="tx1"/>
            </a:solidFill>
            <a:prstDash val="solid"/>
            <a:round/>
            <a:headEnd type="none" w="med" len="med"/>
            <a:tailEnd type="arrow"/>
          </a:ln>
          <a:effectLst/>
        </xdr:spPr>
      </xdr:cxnSp>
    </xdr:grpSp>
    <xdr:clientData/>
  </xdr:twoCellAnchor>
  <xdr:twoCellAnchor>
    <xdr:from>
      <xdr:col>0</xdr:col>
      <xdr:colOff>63481</xdr:colOff>
      <xdr:row>96</xdr:row>
      <xdr:rowOff>47624</xdr:rowOff>
    </xdr:from>
    <xdr:to>
      <xdr:col>11</xdr:col>
      <xdr:colOff>73006</xdr:colOff>
      <xdr:row>116</xdr:row>
      <xdr:rowOff>152399</xdr:rowOff>
    </xdr:to>
    <xdr:grpSp>
      <xdr:nvGrpSpPr>
        <xdr:cNvPr id="72" name="Gruppieren 71"/>
        <xdr:cNvGrpSpPr/>
      </xdr:nvGrpSpPr>
      <xdr:grpSpPr>
        <a:xfrm>
          <a:off x="63481" y="15763874"/>
          <a:ext cx="5924550" cy="3343275"/>
          <a:chOff x="234931" y="16316324"/>
          <a:chExt cx="5876925" cy="3343275"/>
        </a:xfrm>
      </xdr:grpSpPr>
      <xdr:grpSp>
        <xdr:nvGrpSpPr>
          <xdr:cNvPr id="63" name="Gruppieren 62"/>
          <xdr:cNvGrpSpPr/>
        </xdr:nvGrpSpPr>
        <xdr:grpSpPr>
          <a:xfrm>
            <a:off x="234931" y="16316324"/>
            <a:ext cx="5876925" cy="3343275"/>
            <a:chOff x="234931" y="16297274"/>
            <a:chExt cx="5876925" cy="3343275"/>
          </a:xfrm>
        </xdr:grpSpPr>
        <xdr:grpSp>
          <xdr:nvGrpSpPr>
            <xdr:cNvPr id="46" name="Gruppieren 45"/>
            <xdr:cNvGrpSpPr/>
          </xdr:nvGrpSpPr>
          <xdr:grpSpPr>
            <a:xfrm>
              <a:off x="234931" y="16297274"/>
              <a:ext cx="5876925" cy="3343275"/>
              <a:chOff x="206356" y="16726904"/>
              <a:chExt cx="5876925" cy="3552825"/>
            </a:xfrm>
          </xdr:grpSpPr>
          <xdr:graphicFrame macro="">
            <xdr:nvGraphicFramePr>
              <xdr:cNvPr id="37" name="Chart 5"/>
              <xdr:cNvGraphicFramePr>
                <a:graphicFrameLocks/>
              </xdr:cNvGraphicFramePr>
            </xdr:nvGraphicFramePr>
            <xdr:xfrm>
              <a:off x="206356" y="16726904"/>
              <a:ext cx="5876925" cy="355282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sp macro="" textlink="">
            <xdr:nvSpPr>
              <xdr:cNvPr id="39" name="Text Box 28"/>
              <xdr:cNvSpPr txBox="1">
                <a:spLocks noChangeArrowheads="1"/>
              </xdr:cNvSpPr>
            </xdr:nvSpPr>
            <xdr:spPr bwMode="auto">
              <a:xfrm>
                <a:off x="2454227" y="17654739"/>
                <a:ext cx="686228" cy="317173"/>
              </a:xfrm>
              <a:prstGeom prst="rect">
                <a:avLst/>
              </a:prstGeom>
              <a:solidFill>
                <a:srgbClr val="FFFFFF"/>
              </a:solidFill>
              <a:ln w="222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Opposition</a:t>
                </a:r>
              </a:p>
              <a:p>
                <a:pPr algn="l" rtl="0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am 24.02.08</a:t>
                </a:r>
              </a:p>
            </xdr:txBody>
          </xdr:sp>
          <xdr:sp macro="" textlink="">
            <xdr:nvSpPr>
              <xdr:cNvPr id="45" name="Text Box 36"/>
              <xdr:cNvSpPr txBox="1">
                <a:spLocks noChangeArrowheads="1"/>
              </xdr:cNvSpPr>
            </xdr:nvSpPr>
            <xdr:spPr bwMode="auto">
              <a:xfrm>
                <a:off x="2520161" y="19194256"/>
                <a:ext cx="439890" cy="194738"/>
              </a:xfrm>
              <a:prstGeom prst="rect">
                <a:avLst/>
              </a:prstGeom>
              <a:solidFill>
                <a:srgbClr val="FFFFFF"/>
              </a:solidFill>
              <a:ln w="222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1.09.08</a:t>
                </a:r>
              </a:p>
            </xdr:txBody>
          </xdr:sp>
          <xdr:cxnSp macro="">
            <xdr:nvCxnSpPr>
              <xdr:cNvPr id="44" name="Gerade Verbindung mit Pfeil 43"/>
              <xdr:cNvCxnSpPr/>
            </xdr:nvCxnSpPr>
            <xdr:spPr bwMode="auto">
              <a:xfrm rot="10800000" flipV="1">
                <a:off x="1047752" y="18042766"/>
                <a:ext cx="476248" cy="125394"/>
              </a:xfrm>
              <a:prstGeom prst="straightConnector1">
                <a:avLst/>
              </a:prstGeom>
              <a:solidFill>
                <a:srgbClr val="FFFFFF"/>
              </a:solidFill>
              <a:ln w="22225" cap="flat" cmpd="sng" algn="ctr">
                <a:solidFill>
                  <a:srgbClr val="000000"/>
                </a:solidFill>
                <a:prstDash val="sysDash"/>
                <a:round/>
                <a:headEnd type="none" w="med" len="med"/>
                <a:tailEnd type="arrow"/>
              </a:ln>
              <a:effectLst/>
            </xdr:spPr>
          </xdr:cxnSp>
          <xdr:sp macro="" textlink="">
            <xdr:nvSpPr>
              <xdr:cNvPr id="40" name="Text Box 31"/>
              <xdr:cNvSpPr txBox="1">
                <a:spLocks noChangeArrowheads="1"/>
              </xdr:cNvSpPr>
            </xdr:nvSpPr>
            <xdr:spPr bwMode="auto">
              <a:xfrm>
                <a:off x="1549153" y="17796089"/>
                <a:ext cx="603498" cy="489606"/>
              </a:xfrm>
              <a:prstGeom prst="rect">
                <a:avLst/>
              </a:prstGeom>
              <a:solidFill>
                <a:srgbClr val="FFFFFF"/>
              </a:solidFill>
              <a:ln w="222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26.12.07</a:t>
                </a:r>
                <a:r>
                  <a:rPr lang="de-DE" sz="8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 </a:t>
                </a:r>
              </a:p>
              <a:p>
                <a:pPr algn="l" rtl="0">
                  <a:defRPr sz="1000"/>
                </a:pPr>
                <a:r>
                  <a:rPr lang="de-DE" sz="8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  </a:t>
                </a: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und </a:t>
                </a:r>
              </a:p>
              <a:p>
                <a:pPr algn="l" rtl="0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25.12.08</a:t>
                </a:r>
              </a:p>
            </xdr:txBody>
          </xdr:sp>
        </xdr:grpSp>
        <xdr:cxnSp macro="">
          <xdr:nvCxnSpPr>
            <xdr:cNvPr id="43" name="Gerade Verbindung mit Pfeil 42"/>
            <xdr:cNvCxnSpPr/>
          </xdr:nvCxnSpPr>
          <xdr:spPr bwMode="auto">
            <a:xfrm>
              <a:off x="962025" y="17849850"/>
              <a:ext cx="4467225" cy="247650"/>
            </a:xfrm>
            <a:prstGeom prst="straightConnector1">
              <a:avLst/>
            </a:prstGeom>
            <a:ln w="22225">
              <a:headEnd type="arrow"/>
              <a:tailEnd type="arrow"/>
            </a:ln>
          </xdr:spPr>
          <xdr:style>
            <a:lnRef idx="2">
              <a:schemeClr val="accent2"/>
            </a:lnRef>
            <a:fillRef idx="0">
              <a:schemeClr val="accent2"/>
            </a:fillRef>
            <a:effectRef idx="1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48" name="Textfeld 47"/>
            <xdr:cNvSpPr txBox="1"/>
          </xdr:nvSpPr>
          <xdr:spPr>
            <a:xfrm>
              <a:off x="2362201" y="17830800"/>
              <a:ext cx="238124" cy="190499"/>
            </a:xfrm>
            <a:prstGeom prst="rect">
              <a:avLst/>
            </a:prstGeom>
            <a:solidFill>
              <a:schemeClr val="lt1"/>
            </a:solidFill>
            <a:ln w="222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t"/>
            <a:lstStyle/>
            <a:p>
              <a:r>
                <a:rPr lang="de-DE" sz="1100"/>
                <a:t>  </a:t>
              </a:r>
              <a:r>
                <a:rPr lang="de-DE" sz="1100" b="1"/>
                <a:t>2</a:t>
              </a:r>
              <a:r>
                <a:rPr lang="de-DE" sz="1100" b="1" i="1"/>
                <a:t>p</a:t>
              </a:r>
            </a:p>
          </xdr:txBody>
        </xdr:sp>
        <xdr:cxnSp macro="">
          <xdr:nvCxnSpPr>
            <xdr:cNvPr id="50" name="Gerade Verbindung mit Pfeil 49"/>
            <xdr:cNvCxnSpPr/>
          </xdr:nvCxnSpPr>
          <xdr:spPr bwMode="auto">
            <a:xfrm rot="5400000">
              <a:off x="2090739" y="17911764"/>
              <a:ext cx="2181228" cy="133355"/>
            </a:xfrm>
            <a:prstGeom prst="straightConnector1">
              <a:avLst/>
            </a:prstGeom>
            <a:ln w="22225">
              <a:headEnd type="arrow"/>
              <a:tailEnd type="arrow"/>
            </a:ln>
          </xdr:spPr>
          <xdr:style>
            <a:lnRef idx="2">
              <a:schemeClr val="accent2"/>
            </a:lnRef>
            <a:fillRef idx="0">
              <a:schemeClr val="accent2"/>
            </a:fillRef>
            <a:effectRef idx="1">
              <a:schemeClr val="accent2"/>
            </a:effectRef>
            <a:fontRef idx="minor">
              <a:schemeClr val="tx1"/>
            </a:fontRef>
          </xdr:style>
        </xdr:cxnSp>
        <xdr:cxnSp macro="">
          <xdr:nvCxnSpPr>
            <xdr:cNvPr id="59" name="Gerade Verbindung mit Pfeil 58"/>
            <xdr:cNvCxnSpPr/>
          </xdr:nvCxnSpPr>
          <xdr:spPr bwMode="auto">
            <a:xfrm rot="5400000" flipH="1" flipV="1">
              <a:off x="2795680" y="16956162"/>
              <a:ext cx="206359" cy="241137"/>
            </a:xfrm>
            <a:prstGeom prst="straightConnector1">
              <a:avLst/>
            </a:prstGeom>
            <a:solidFill>
              <a:srgbClr val="FFFFFF"/>
            </a:solidFill>
            <a:ln w="22225" cap="flat" cmpd="sng" algn="ctr">
              <a:solidFill>
                <a:srgbClr val="000000"/>
              </a:solidFill>
              <a:prstDash val="sysDash"/>
              <a:round/>
              <a:headEnd type="none" w="med" len="med"/>
              <a:tailEnd type="arrow"/>
            </a:ln>
            <a:effectLst/>
          </xdr:spPr>
        </xdr:cxnSp>
        <xdr:sp macro="" textlink="">
          <xdr:nvSpPr>
            <xdr:cNvPr id="60" name="Textfeld 59"/>
            <xdr:cNvSpPr txBox="1"/>
          </xdr:nvSpPr>
          <xdr:spPr>
            <a:xfrm>
              <a:off x="3028950" y="18316575"/>
              <a:ext cx="276225" cy="190500"/>
            </a:xfrm>
            <a:prstGeom prst="rect">
              <a:avLst/>
            </a:prstGeom>
            <a:solidFill>
              <a:schemeClr val="lt1"/>
            </a:solidFill>
            <a:ln w="222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36000" tIns="0" rIns="0" bIns="0" rtlCol="0" anchor="t"/>
            <a:lstStyle/>
            <a:p>
              <a:r>
                <a:rPr lang="de-DE" sz="1100" b="1"/>
                <a:t>2</a:t>
              </a:r>
              <a:r>
                <a:rPr lang="de-DE" sz="1100" b="1" i="1"/>
                <a:t>b*</a:t>
              </a:r>
            </a:p>
          </xdr:txBody>
        </xdr:sp>
        <xdr:cxnSp macro="">
          <xdr:nvCxnSpPr>
            <xdr:cNvPr id="62" name="Gerade Verbindung mit Pfeil 61"/>
            <xdr:cNvCxnSpPr>
              <a:stCxn id="45" idx="2"/>
            </xdr:cNvCxnSpPr>
          </xdr:nvCxnSpPr>
          <xdr:spPr bwMode="auto">
            <a:xfrm rot="16200000" flipH="1">
              <a:off x="2722603" y="18848428"/>
              <a:ext cx="219074" cy="126919"/>
            </a:xfrm>
            <a:prstGeom prst="straightConnector1">
              <a:avLst/>
            </a:prstGeom>
            <a:solidFill>
              <a:srgbClr val="FFFFFF"/>
            </a:solidFill>
            <a:ln w="22225" cap="flat" cmpd="sng" algn="ctr">
              <a:solidFill>
                <a:srgbClr val="000000"/>
              </a:solidFill>
              <a:prstDash val="sysDash"/>
              <a:round/>
              <a:headEnd type="none" w="med" len="med"/>
              <a:tailEnd type="arrow"/>
            </a:ln>
            <a:effectLst/>
          </xdr:spPr>
        </xdr:cxnSp>
      </xdr:grpSp>
      <xdr:cxnSp macro="">
        <xdr:nvCxnSpPr>
          <xdr:cNvPr id="71" name="Gerade Verbindung mit Pfeil 70"/>
          <xdr:cNvCxnSpPr/>
        </xdr:nvCxnSpPr>
        <xdr:spPr bwMode="auto">
          <a:xfrm rot="10800000">
            <a:off x="304801" y="19250025"/>
            <a:ext cx="276225" cy="1588"/>
          </a:xfrm>
          <a:prstGeom prst="straightConnector1">
            <a:avLst/>
          </a:prstGeom>
          <a:solidFill>
            <a:srgbClr val="FFFFFF"/>
          </a:solidFill>
          <a:ln w="22225" cap="flat" cmpd="sng" algn="ctr">
            <a:solidFill>
              <a:schemeClr val="tx1"/>
            </a:solidFill>
            <a:prstDash val="solid"/>
            <a:round/>
            <a:headEnd type="none" w="med" len="med"/>
            <a:tailEnd type="arrow"/>
          </a:ln>
          <a:effectLst/>
        </xdr:spPr>
      </xdr:cxn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0.0079</cdr:x>
      <cdr:y>0.01412</cdr:y>
    </cdr:from>
    <cdr:to>
      <cdr:x>0.11075</cdr:x>
      <cdr:y>0.15333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620111" cy="469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0.91613</cdr:x>
      <cdr:y>0.1028</cdr:y>
    </cdr:from>
    <cdr:to>
      <cdr:x>0.9164</cdr:x>
      <cdr:y>0.19112</cdr:y>
    </cdr:to>
    <cdr:sp macro="" textlink="">
      <cdr:nvSpPr>
        <cdr:cNvPr id="3" name="Gerade Verbindung mit Pfeil 2"/>
        <cdr:cNvSpPr/>
      </cdr:nvSpPr>
      <cdr:spPr bwMode="auto">
        <a:xfrm xmlns:a="http://schemas.openxmlformats.org/drawingml/2006/main" rot="5400000" flipH="1" flipV="1">
          <a:off x="5237185" y="490538"/>
          <a:ext cx="295276" cy="1589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22225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40</xdr:row>
      <xdr:rowOff>104775</xdr:rowOff>
    </xdr:from>
    <xdr:to>
      <xdr:col>8</xdr:col>
      <xdr:colOff>171451</xdr:colOff>
      <xdr:row>41</xdr:row>
      <xdr:rowOff>57150</xdr:rowOff>
    </xdr:to>
    <xdr:cxnSp macro="">
      <xdr:nvCxnSpPr>
        <xdr:cNvPr id="65" name="Gerade Verbindung mit Pfeil 64"/>
        <xdr:cNvCxnSpPr>
          <a:stCxn id="56" idx="3"/>
        </xdr:cNvCxnSpPr>
      </xdr:nvCxnSpPr>
      <xdr:spPr bwMode="auto">
        <a:xfrm flipH="1">
          <a:off x="3819525" y="6743700"/>
          <a:ext cx="85726" cy="11430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</xdr:col>
      <xdr:colOff>447675</xdr:colOff>
      <xdr:row>41</xdr:row>
      <xdr:rowOff>133350</xdr:rowOff>
    </xdr:from>
    <xdr:to>
      <xdr:col>8</xdr:col>
      <xdr:colOff>0</xdr:colOff>
      <xdr:row>42</xdr:row>
      <xdr:rowOff>9525</xdr:rowOff>
    </xdr:to>
    <xdr:cxnSp macro="">
      <xdr:nvCxnSpPr>
        <xdr:cNvPr id="79" name="Gerade Verbindung mit Pfeil 78"/>
        <xdr:cNvCxnSpPr>
          <a:stCxn id="73" idx="5"/>
        </xdr:cNvCxnSpPr>
      </xdr:nvCxnSpPr>
      <xdr:spPr bwMode="auto">
        <a:xfrm flipV="1">
          <a:off x="3705225" y="6934200"/>
          <a:ext cx="28575" cy="3810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8</xdr:col>
      <xdr:colOff>123825</xdr:colOff>
      <xdr:row>40</xdr:row>
      <xdr:rowOff>104775</xdr:rowOff>
    </xdr:from>
    <xdr:to>
      <xdr:col>8</xdr:col>
      <xdr:colOff>171451</xdr:colOff>
      <xdr:row>41</xdr:row>
      <xdr:rowOff>28575</xdr:rowOff>
    </xdr:to>
    <xdr:cxnSp macro="">
      <xdr:nvCxnSpPr>
        <xdr:cNvPr id="84" name="Gerade Verbindung mit Pfeil 83"/>
        <xdr:cNvCxnSpPr>
          <a:stCxn id="56" idx="3"/>
        </xdr:cNvCxnSpPr>
      </xdr:nvCxnSpPr>
      <xdr:spPr bwMode="auto">
        <a:xfrm flipH="1">
          <a:off x="3857625" y="6743700"/>
          <a:ext cx="47626" cy="85725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0</xdr:col>
      <xdr:colOff>76200</xdr:colOff>
      <xdr:row>19</xdr:row>
      <xdr:rowOff>55684</xdr:rowOff>
    </xdr:from>
    <xdr:to>
      <xdr:col>12</xdr:col>
      <xdr:colOff>711104</xdr:colOff>
      <xdr:row>46</xdr:row>
      <xdr:rowOff>84258</xdr:rowOff>
    </xdr:to>
    <xdr:grpSp>
      <xdr:nvGrpSpPr>
        <xdr:cNvPr id="50" name="Gruppieren 49"/>
        <xdr:cNvGrpSpPr/>
      </xdr:nvGrpSpPr>
      <xdr:grpSpPr>
        <a:xfrm>
          <a:off x="76200" y="3294184"/>
          <a:ext cx="6464204" cy="4400549"/>
          <a:chOff x="101504" y="4942009"/>
          <a:chExt cx="6724650" cy="4400549"/>
        </a:xfrm>
      </xdr:grpSpPr>
      <xdr:grpSp>
        <xdr:nvGrpSpPr>
          <xdr:cNvPr id="106" name="Gruppieren 105"/>
          <xdr:cNvGrpSpPr/>
        </xdr:nvGrpSpPr>
        <xdr:grpSpPr>
          <a:xfrm>
            <a:off x="101504" y="4942009"/>
            <a:ext cx="6724650" cy="4400549"/>
            <a:chOff x="101504" y="4894384"/>
            <a:chExt cx="6724650" cy="4400549"/>
          </a:xfrm>
        </xdr:grpSpPr>
        <xdr:grpSp>
          <xdr:nvGrpSpPr>
            <xdr:cNvPr id="96" name="Gruppieren 95"/>
            <xdr:cNvGrpSpPr/>
          </xdr:nvGrpSpPr>
          <xdr:grpSpPr>
            <a:xfrm>
              <a:off x="101504" y="4894384"/>
              <a:ext cx="6724650" cy="4400549"/>
              <a:chOff x="101504" y="4894384"/>
              <a:chExt cx="6724650" cy="4400549"/>
            </a:xfrm>
          </xdr:grpSpPr>
          <xdr:grpSp>
            <xdr:nvGrpSpPr>
              <xdr:cNvPr id="94" name="Gruppieren 93"/>
              <xdr:cNvGrpSpPr/>
            </xdr:nvGrpSpPr>
            <xdr:grpSpPr>
              <a:xfrm>
                <a:off x="101504" y="4894384"/>
                <a:ext cx="6724650" cy="4400549"/>
                <a:chOff x="206279" y="3132259"/>
                <a:chExt cx="6724650" cy="4400549"/>
              </a:xfrm>
            </xdr:grpSpPr>
            <xdr:grpSp>
              <xdr:nvGrpSpPr>
                <xdr:cNvPr id="80" name="Gruppieren 79"/>
                <xdr:cNvGrpSpPr/>
              </xdr:nvGrpSpPr>
              <xdr:grpSpPr>
                <a:xfrm>
                  <a:off x="206279" y="3132259"/>
                  <a:ext cx="6724650" cy="4400549"/>
                  <a:chOff x="177704" y="3151309"/>
                  <a:chExt cx="6724650" cy="4400549"/>
                </a:xfrm>
              </xdr:grpSpPr>
              <xdr:grpSp>
                <xdr:nvGrpSpPr>
                  <xdr:cNvPr id="36" name="Gruppieren 35"/>
                  <xdr:cNvGrpSpPr/>
                </xdr:nvGrpSpPr>
                <xdr:grpSpPr>
                  <a:xfrm>
                    <a:off x="177704" y="3151309"/>
                    <a:ext cx="6724650" cy="4400549"/>
                    <a:chOff x="101504" y="9333034"/>
                    <a:chExt cx="6724650" cy="4400549"/>
                  </a:xfrm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xdr:grpSpPr>
                <xdr:grpSp>
                  <xdr:nvGrpSpPr>
                    <xdr:cNvPr id="43" name="Gruppieren 42"/>
                    <xdr:cNvGrpSpPr/>
                  </xdr:nvGrpSpPr>
                  <xdr:grpSpPr>
                    <a:xfrm>
                      <a:off x="101504" y="9333034"/>
                      <a:ext cx="6724650" cy="4400549"/>
                      <a:chOff x="101504" y="9333034"/>
                      <a:chExt cx="6724650" cy="4400549"/>
                    </a:xfrm>
                  </xdr:grpSpPr>
                  <xdr:grpSp>
                    <xdr:nvGrpSpPr>
                      <xdr:cNvPr id="41" name="Gruppieren 40"/>
                      <xdr:cNvGrpSpPr/>
                    </xdr:nvGrpSpPr>
                    <xdr:grpSpPr>
                      <a:xfrm>
                        <a:off x="101504" y="9333034"/>
                        <a:ext cx="6724650" cy="4400549"/>
                        <a:chOff x="101504" y="9333034"/>
                        <a:chExt cx="6724650" cy="4400549"/>
                      </a:xfrm>
                    </xdr:grpSpPr>
                    <xdr:grpSp>
                      <xdr:nvGrpSpPr>
                        <xdr:cNvPr id="3122" name="Group 50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101504" y="9333034"/>
                          <a:ext cx="6724650" cy="4400549"/>
                          <a:chOff x="9" y="339"/>
                          <a:chExt cx="795" cy="487"/>
                        </a:xfrm>
                      </xdr:grpSpPr>
                      <xdr:grpSp>
                        <xdr:nvGrpSpPr>
                          <xdr:cNvPr id="3121" name="Group 49"/>
                          <xdr:cNvGrpSpPr>
                            <a:grpSpLocks/>
                          </xdr:cNvGrpSpPr>
                        </xdr:nvGrpSpPr>
                        <xdr:grpSpPr bwMode="auto">
                          <a:xfrm>
                            <a:off x="9" y="339"/>
                            <a:ext cx="795" cy="487"/>
                            <a:chOff x="9" y="339"/>
                            <a:chExt cx="795" cy="487"/>
                          </a:xfrm>
                        </xdr:grpSpPr>
                        <xdr:graphicFrame macro="">
                          <xdr:nvGraphicFramePr>
                            <xdr:cNvPr id="3073" name="Chart 1"/>
                            <xdr:cNvGraphicFramePr>
                              <a:graphicFrameLocks/>
                            </xdr:cNvGraphicFramePr>
                          </xdr:nvGraphicFramePr>
                          <xdr:xfrm>
                            <a:off x="9" y="339"/>
                            <a:ext cx="795" cy="487"/>
                          </xdr:xfrm>
                          <a:graphic>
                            <a:graphicData uri="http://schemas.openxmlformats.org/drawingml/2006/chart">
                              <c:chart xmlns:c="http://schemas.openxmlformats.org/drawingml/2006/chart" xmlns:r="http://schemas.openxmlformats.org/officeDocument/2006/relationships" r:id="rId1"/>
                            </a:graphicData>
                          </a:graphic>
                        </xdr:graphicFrame>
                        <xdr:sp macro="" textlink="">
                          <xdr:nvSpPr>
                            <xdr:cNvPr id="3085" name="Line 13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58" y="686"/>
                              <a:ext cx="176" cy="125"/>
                            </a:xfrm>
                            <a:prstGeom prst="line">
                              <a:avLst/>
                            </a:prstGeom>
                            <a:noFill/>
                            <a:ln w="12700">
                              <a:solidFill>
                                <a:srgbClr val="000000"/>
                              </a:solidFill>
                              <a:prstDash val="lgDash"/>
                              <a:round/>
                              <a:headEnd/>
                              <a:tailEnd type="triangle" w="med" len="med"/>
                            </a:ln>
                          </xdr:spPr>
                        </xdr:sp>
                        <xdr:sp macro="" textlink="">
                          <xdr:nvSpPr>
                            <xdr:cNvPr id="3086" name="Line 14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109" y="694"/>
                              <a:ext cx="254" cy="124"/>
                            </a:xfrm>
                            <a:prstGeom prst="line">
                              <a:avLst/>
                            </a:prstGeom>
                            <a:noFill/>
                            <a:ln w="12700">
                              <a:solidFill>
                                <a:srgbClr val="000000"/>
                              </a:solidFill>
                              <a:prstDash val="lgDash"/>
                              <a:round/>
                              <a:headEnd/>
                              <a:tailEnd type="triangle" w="med" len="med"/>
                            </a:ln>
                          </xdr:spPr>
                        </xdr:sp>
                        <xdr:sp macro="" textlink="">
                          <xdr:nvSpPr>
                            <xdr:cNvPr id="3087" name="Line 15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157" y="687"/>
                              <a:ext cx="341" cy="122"/>
                            </a:xfrm>
                            <a:prstGeom prst="line">
                              <a:avLst/>
                            </a:prstGeom>
                            <a:noFill/>
                            <a:ln w="12700">
                              <a:solidFill>
                                <a:srgbClr val="000000"/>
                              </a:solidFill>
                              <a:prstDash val="lgDash"/>
                              <a:round/>
                              <a:headEnd/>
                              <a:tailEnd type="triangle" w="med" len="med"/>
                            </a:ln>
                          </xdr:spPr>
                        </xdr:sp>
                        <xdr:sp macro="" textlink="">
                          <xdr:nvSpPr>
                            <xdr:cNvPr id="3089" name="Line 17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200" y="665"/>
                              <a:ext cx="425" cy="138"/>
                            </a:xfrm>
                            <a:prstGeom prst="line">
                              <a:avLst/>
                            </a:prstGeom>
                            <a:noFill/>
                            <a:ln w="12700">
                              <a:solidFill>
                                <a:srgbClr val="000000"/>
                              </a:solidFill>
                              <a:prstDash val="lgDash"/>
                              <a:round/>
                              <a:headEnd/>
                              <a:tailEnd type="triangle" w="med" len="med"/>
                            </a:ln>
                          </xdr:spPr>
                        </xdr:sp>
                        <xdr:sp macro="" textlink="">
                          <xdr:nvSpPr>
                            <xdr:cNvPr id="3092" name="Line 20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237" y="630"/>
                              <a:ext cx="501" cy="192"/>
                            </a:xfrm>
                            <a:prstGeom prst="line">
                              <a:avLst/>
                            </a:prstGeom>
                            <a:noFill/>
                            <a:ln w="12700">
                              <a:solidFill>
                                <a:srgbClr val="000000"/>
                              </a:solidFill>
                              <a:prstDash val="lgDash"/>
                              <a:round/>
                              <a:headEnd/>
                              <a:tailEnd type="triangle" w="med" len="med"/>
                            </a:ln>
                          </xdr:spPr>
                        </xdr:sp>
                        <xdr:sp macro="" textlink="">
                          <xdr:nvSpPr>
                            <xdr:cNvPr id="3093" name="Line 21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256" y="588"/>
                              <a:ext cx="463" cy="220"/>
                            </a:xfrm>
                            <a:prstGeom prst="line">
                              <a:avLst/>
                            </a:prstGeom>
                            <a:noFill/>
                            <a:ln w="12700">
                              <a:solidFill>
                                <a:srgbClr val="000000"/>
                              </a:solidFill>
                              <a:prstDash val="lgDash"/>
                              <a:round/>
                              <a:headEnd/>
                              <a:tailEnd type="triangle" w="med" len="med"/>
                            </a:ln>
                          </xdr:spPr>
                        </xdr:sp>
                        <xdr:sp macro="" textlink="">
                          <xdr:nvSpPr>
                            <xdr:cNvPr id="3094" name="Line 22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260" y="542"/>
                              <a:ext cx="454" cy="241"/>
                            </a:xfrm>
                            <a:prstGeom prst="line">
                              <a:avLst/>
                            </a:prstGeom>
                            <a:noFill/>
                            <a:ln w="12700">
                              <a:solidFill>
                                <a:srgbClr val="000000"/>
                              </a:solidFill>
                              <a:prstDash val="lgDash"/>
                              <a:round/>
                              <a:headEnd/>
                              <a:tailEnd type="triangle" w="med" len="med"/>
                            </a:ln>
                          </xdr:spPr>
                        </xdr:sp>
                        <xdr:sp macro="" textlink="">
                          <xdr:nvSpPr>
                            <xdr:cNvPr id="3095" name="Line 23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243" y="496"/>
                              <a:ext cx="553" cy="255"/>
                            </a:xfrm>
                            <a:prstGeom prst="line">
                              <a:avLst/>
                            </a:prstGeom>
                            <a:noFill/>
                            <a:ln w="12700">
                              <a:solidFill>
                                <a:srgbClr val="000000"/>
                              </a:solidFill>
                              <a:prstDash val="lgDash"/>
                              <a:round/>
                              <a:headEnd/>
                              <a:tailEnd type="triangle" w="med" len="med"/>
                            </a:ln>
                          </xdr:spPr>
                        </xdr:sp>
                        <xdr:sp macro="" textlink="">
                          <xdr:nvSpPr>
                            <xdr:cNvPr id="3096" name="Line 24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217" y="460"/>
                              <a:ext cx="577" cy="190"/>
                            </a:xfrm>
                            <a:prstGeom prst="line">
                              <a:avLst/>
                            </a:prstGeom>
                            <a:noFill/>
                            <a:ln w="12700">
                              <a:solidFill>
                                <a:srgbClr val="000000"/>
                              </a:solidFill>
                              <a:prstDash val="lgDash"/>
                              <a:round/>
                              <a:headEnd/>
                              <a:tailEnd type="triangle" w="med" len="med"/>
                            </a:ln>
                          </xdr:spPr>
                        </xdr:sp>
                        <xdr:sp macro="" textlink="">
                          <xdr:nvSpPr>
                            <xdr:cNvPr id="3097" name="Line 25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172" y="432"/>
                              <a:ext cx="598" cy="105"/>
                            </a:xfrm>
                            <a:prstGeom prst="line">
                              <a:avLst/>
                            </a:prstGeom>
                            <a:noFill/>
                            <a:ln w="12700">
                              <a:solidFill>
                                <a:srgbClr val="000000"/>
                              </a:solidFill>
                              <a:prstDash val="lgDash"/>
                              <a:round/>
                              <a:headEnd/>
                              <a:tailEnd type="triangle" w="med" len="med"/>
                            </a:ln>
                          </xdr:spPr>
                        </xdr:sp>
                        <xdr:sp macro="" textlink="">
                          <xdr:nvSpPr>
                            <xdr:cNvPr id="3109" name="Text Box 37"/>
                            <xdr:cNvSpPr txBox="1">
                              <a:spLocks noChangeArrowheads="1"/>
                            </xdr:cNvSpPr>
                          </xdr:nvSpPr>
                          <xdr:spPr bwMode="auto">
                            <a:xfrm>
                              <a:off x="81" y="714"/>
                              <a:ext cx="36" cy="18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12700">
                              <a:solidFill>
                                <a:srgbClr val="FFFFFF"/>
                              </a:solidFill>
                              <a:prstDash val="lgDash"/>
                              <a:miter lim="800000"/>
                              <a:headEnd/>
                              <a:tailEnd/>
                            </a:ln>
                          </xdr:spPr>
                          <xdr:txBody>
                            <a:bodyPr vertOverflow="clip" wrap="square" lIns="27432" tIns="22860" rIns="0" bIns="0" anchor="t" upright="1"/>
                            <a:lstStyle/>
                            <a:p>
                              <a:pPr algn="l" rtl="0">
                                <a:defRPr sz="1000"/>
                              </a:pPr>
                              <a:r>
                                <a:rPr lang="de-DE" sz="900" b="1" i="0" strike="noStrike">
                                  <a:solidFill>
                                    <a:srgbClr val="000000"/>
                                  </a:solidFill>
                                  <a:latin typeface="Arial"/>
                                  <a:cs typeface="Arial"/>
                                </a:rPr>
                                <a:t>31.5.</a:t>
                              </a:r>
                            </a:p>
                          </xdr:txBody>
                        </xdr:sp>
                        <xdr:sp macro="" textlink="">
                          <xdr:nvSpPr>
                            <xdr:cNvPr id="3110" name="Text Box 38"/>
                            <xdr:cNvSpPr txBox="1">
                              <a:spLocks noChangeArrowheads="1"/>
                            </xdr:cNvSpPr>
                          </xdr:nvSpPr>
                          <xdr:spPr bwMode="auto">
                            <a:xfrm>
                              <a:off x="165" y="687"/>
                              <a:ext cx="38" cy="16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12700">
                              <a:solidFill>
                                <a:srgbClr val="FFFFFF"/>
                              </a:solidFill>
                              <a:prstDash val="lgDash"/>
                              <a:miter lim="800000"/>
                              <a:headEnd/>
                              <a:tailEnd/>
                            </a:ln>
                          </xdr:spPr>
                          <xdr:txBody>
                            <a:bodyPr vertOverflow="clip" wrap="square" lIns="27432" tIns="22860" rIns="0" bIns="0" anchor="t" upright="1"/>
                            <a:lstStyle/>
                            <a:p>
                              <a:pPr algn="l" rtl="0">
                                <a:defRPr sz="1000"/>
                              </a:pPr>
                              <a:r>
                                <a:rPr lang="de-DE" sz="900" b="1" i="0" strike="noStrike">
                                  <a:solidFill>
                                    <a:srgbClr val="000000"/>
                                  </a:solidFill>
                                  <a:latin typeface="Arial"/>
                                  <a:cs typeface="Arial"/>
                                </a:rPr>
                                <a:t>10.7</a:t>
                              </a:r>
                              <a:r>
                                <a:rPr lang="de-DE" sz="800" b="1" i="0" strike="noStrike">
                                  <a:solidFill>
                                    <a:srgbClr val="000000"/>
                                  </a:solidFill>
                                  <a:latin typeface="Arial"/>
                                  <a:cs typeface="Arial"/>
                                </a:rPr>
                                <a:t>.</a:t>
                              </a:r>
                            </a:p>
                          </xdr:txBody>
                        </xdr:sp>
                        <xdr:sp macro="" textlink="">
                          <xdr:nvSpPr>
                            <xdr:cNvPr id="3112" name="Text Box 40"/>
                            <xdr:cNvSpPr txBox="1">
                              <a:spLocks noChangeArrowheads="1"/>
                            </xdr:cNvSpPr>
                          </xdr:nvSpPr>
                          <xdr:spPr bwMode="auto">
                            <a:xfrm>
                              <a:off x="267" y="546"/>
                              <a:ext cx="34" cy="20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12700">
                              <a:solidFill>
                                <a:srgbClr val="FFFFFF"/>
                              </a:solidFill>
                              <a:prstDash val="lgDash"/>
                              <a:miter lim="800000"/>
                              <a:headEnd/>
                              <a:tailEnd/>
                            </a:ln>
                          </xdr:spPr>
                          <xdr:txBody>
                            <a:bodyPr vertOverflow="clip" wrap="square" lIns="0" tIns="0" rIns="0" bIns="0" anchor="t" upright="1"/>
                            <a:lstStyle/>
                            <a:p>
                              <a:pPr algn="l" rtl="0">
                                <a:defRPr sz="1000"/>
                              </a:pPr>
                              <a:r>
                                <a:rPr lang="de-DE" sz="900" b="1" i="0" strike="noStrike">
                                  <a:solidFill>
                                    <a:srgbClr val="000000"/>
                                  </a:solidFill>
                                  <a:latin typeface="Arial"/>
                                  <a:cs typeface="Arial"/>
                                </a:rPr>
                                <a:t>28.9.</a:t>
                              </a:r>
                            </a:p>
                          </xdr:txBody>
                        </xdr:sp>
                        <xdr:sp macro="" textlink="">
                          <xdr:nvSpPr>
                            <xdr:cNvPr id="3113" name="Text Box 41"/>
                            <xdr:cNvSpPr txBox="1">
                              <a:spLocks noChangeArrowheads="1"/>
                            </xdr:cNvSpPr>
                          </xdr:nvSpPr>
                          <xdr:spPr bwMode="auto">
                            <a:xfrm>
                              <a:off x="241" y="459"/>
                              <a:ext cx="31" cy="17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12700">
                              <a:solidFill>
                                <a:srgbClr val="FFFFFF"/>
                              </a:solidFill>
                              <a:prstDash val="lgDash"/>
                              <a:miter lim="800000"/>
                              <a:headEnd/>
                              <a:tailEnd/>
                            </a:ln>
                          </xdr:spPr>
                          <xdr:txBody>
                            <a:bodyPr vertOverflow="clip" wrap="square" lIns="27432" tIns="22860" rIns="0" bIns="0" anchor="t" upright="1"/>
                            <a:lstStyle/>
                            <a:p>
                              <a:pPr algn="l" rtl="0">
                                <a:defRPr sz="1000"/>
                              </a:pPr>
                              <a:r>
                                <a:rPr lang="de-DE" sz="900" b="1" i="0" strike="noStrike">
                                  <a:solidFill>
                                    <a:srgbClr val="000000"/>
                                  </a:solidFill>
                                  <a:latin typeface="Arial"/>
                                  <a:cs typeface="Arial"/>
                                </a:rPr>
                                <a:t>7.11</a:t>
                              </a:r>
                              <a:r>
                                <a:rPr lang="de-DE" sz="800" b="1" i="0" strike="noStrike">
                                  <a:solidFill>
                                    <a:srgbClr val="000000"/>
                                  </a:solidFill>
                                  <a:latin typeface="Arial"/>
                                  <a:cs typeface="Arial"/>
                                </a:rPr>
                                <a:t>.</a:t>
                              </a:r>
                            </a:p>
                          </xdr:txBody>
                        </xdr:sp>
                        <xdr:sp macro="" textlink="">
                          <xdr:nvSpPr>
                            <xdr:cNvPr id="3111" name="Text Box 39"/>
                            <xdr:cNvSpPr txBox="1">
                              <a:spLocks noChangeArrowheads="1"/>
                            </xdr:cNvSpPr>
                          </xdr:nvSpPr>
                          <xdr:spPr bwMode="auto">
                            <a:xfrm>
                              <a:off x="242" y="630"/>
                              <a:ext cx="33" cy="20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12700">
                              <a:solidFill>
                                <a:srgbClr val="FFFFFF"/>
                              </a:solidFill>
                              <a:prstDash val="lgDash"/>
                              <a:miter lim="800000"/>
                              <a:headEnd/>
                              <a:tailEnd/>
                            </a:ln>
                          </xdr:spPr>
                          <xdr:txBody>
                            <a:bodyPr vertOverflow="clip" wrap="square" lIns="27432" tIns="22860" rIns="0" bIns="0" anchor="t" upright="1"/>
                            <a:lstStyle/>
                            <a:p>
                              <a:pPr algn="l" rtl="0">
                                <a:defRPr sz="1000"/>
                              </a:pPr>
                              <a:r>
                                <a:rPr lang="de-DE" sz="900" b="1" i="0" strike="noStrike">
                                  <a:solidFill>
                                    <a:srgbClr val="000000"/>
                                  </a:solidFill>
                                  <a:latin typeface="Arial"/>
                                  <a:cs typeface="Arial"/>
                                </a:rPr>
                                <a:t>19.8</a:t>
                              </a:r>
                              <a:r>
                                <a:rPr lang="de-DE" sz="800" b="1" i="0" strike="noStrike">
                                  <a:solidFill>
                                    <a:srgbClr val="000000"/>
                                  </a:solidFill>
                                  <a:latin typeface="Arial"/>
                                  <a:cs typeface="Arial"/>
                                </a:rPr>
                                <a:t>.</a:t>
                              </a:r>
                            </a:p>
                          </xdr:txBody>
                        </xdr:sp>
                      </xdr:grpSp>
                      <xdr:sp macro="" textlink="">
                        <xdr:nvSpPr>
                          <xdr:cNvPr id="3116" name="Text Box 44"/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83" y="415"/>
                            <a:ext cx="275" cy="38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12700">
                            <a:solidFill>
                              <a:srgbClr val="FFFFFF"/>
                            </a:solidFill>
                            <a:prstDash val="lgDash"/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0" bIns="0" anchor="t" upright="1"/>
                          <a:lstStyle/>
                          <a:p>
                            <a:pPr algn="l" rtl="0">
                              <a:defRPr sz="1000"/>
                            </a:pPr>
                            <a:r>
                              <a:rPr lang="de-DE" sz="1000" b="0" i="0" strike="noStrike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In der Zeit um den Oppositionstermin (28.08.) ist Mars rückläufig</a:t>
                            </a:r>
                          </a:p>
                        </xdr:txBody>
                      </xdr:sp>
                    </xdr:grpSp>
                    <xdr:cxnSp macro="">
                      <xdr:nvCxnSpPr>
                        <xdr:cNvPr id="31" name="Gerade Verbindung mit Pfeil 30"/>
                        <xdr:cNvCxnSpPr/>
                      </xdr:nvCxnSpPr>
                      <xdr:spPr bwMode="auto">
                        <a:xfrm>
                          <a:off x="2105025" y="11801475"/>
                          <a:ext cx="4048125" cy="1895475"/>
                        </a:xfrm>
                        <a:prstGeom prst="straightConnector1">
                          <a:avLst/>
                        </a:prstGeom>
                        <a:ln w="12700">
                          <a:solidFill>
                            <a:schemeClr val="tx1"/>
                          </a:solidFill>
                          <a:prstDash val="dash"/>
                          <a:headEnd type="none" w="med" len="med"/>
                          <a:tailEnd type="triangle" w="med" len="med"/>
                        </a:ln>
                      </xdr:spPr>
                      <xdr:style>
                        <a:lnRef idx="1">
                          <a:schemeClr val="dk1"/>
                        </a:lnRef>
                        <a:fillRef idx="0">
                          <a:schemeClr val="dk1"/>
                        </a:fillRef>
                        <a:effectRef idx="0">
                          <a:schemeClr val="dk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sp macro="" textlink="">
                    <xdr:nvSpPr>
                      <xdr:cNvPr id="42" name="Textfeld 41"/>
                      <xdr:cNvSpPr txBox="1"/>
                    </xdr:nvSpPr>
                    <xdr:spPr>
                      <a:xfrm>
                        <a:off x="1724025" y="11696700"/>
                        <a:ext cx="266700" cy="152400"/>
                      </a:xfrm>
                      <a:prstGeom prst="rect">
                        <a:avLst/>
                      </a:prstGeom>
                      <a:solidFill>
                        <a:schemeClr val="lt1"/>
                      </a:solidFill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wrap="square" lIns="0" tIns="0" rIns="0" bIns="0" rtlCol="0" anchor="t"/>
                      <a:lstStyle/>
                      <a:p>
                        <a:r>
                          <a:rPr lang="de-DE" sz="900" b="1">
                            <a:latin typeface="Arial" pitchFamily="34" charset="0"/>
                            <a:cs typeface="Arial" pitchFamily="34" charset="0"/>
                          </a:rPr>
                          <a:t>28.8</a:t>
                        </a:r>
                        <a:endParaRPr lang="de-DE" sz="1100" b="1"/>
                      </a:p>
                    </xdr:txBody>
                  </xdr:sp>
                </xdr:grpSp>
                <xdr:cxnSp macro="">
                  <xdr:nvCxnSpPr>
                    <xdr:cNvPr id="35" name="Gerade Verbindung mit Pfeil 34"/>
                    <xdr:cNvCxnSpPr/>
                  </xdr:nvCxnSpPr>
                  <xdr:spPr bwMode="auto">
                    <a:xfrm rot="5400000" flipH="1" flipV="1">
                      <a:off x="833439" y="10006013"/>
                      <a:ext cx="161925" cy="1588"/>
                    </a:xfrm>
                    <a:prstGeom prst="straightConnector1">
                      <a:avLst/>
                    </a:prstGeom>
                    <a:solidFill>
                      <a:srgbClr val="FFFFFF"/>
                    </a:solidFill>
                    <a:ln w="9525" cap="flat" cmpd="sng" algn="ctr">
                      <a:solidFill>
                        <a:schemeClr val="tx1"/>
                      </a:solidFill>
                      <a:prstDash val="dash"/>
                      <a:round/>
                      <a:headEnd type="none" w="med" len="med"/>
                      <a:tailEnd type="arrow"/>
                    </a:ln>
                    <a:effectLst/>
                  </xdr:spPr>
                </xdr:cxnSp>
              </xdr:grpSp>
              <xdr:sp macro="" textlink="">
                <xdr:nvSpPr>
                  <xdr:cNvPr id="56" name="Freihandform 55"/>
                  <xdr:cNvSpPr/>
                </xdr:nvSpPr>
                <xdr:spPr bwMode="auto">
                  <a:xfrm>
                    <a:off x="4019551" y="6134101"/>
                    <a:ext cx="219074" cy="466724"/>
                  </a:xfrm>
                  <a:custGeom>
                    <a:avLst/>
                    <a:gdLst>
                      <a:gd name="connsiteX0" fmla="*/ 190500 w 190500"/>
                      <a:gd name="connsiteY0" fmla="*/ 0 h 542925"/>
                      <a:gd name="connsiteX1" fmla="*/ 142875 w 190500"/>
                      <a:gd name="connsiteY1" fmla="*/ 209550 h 542925"/>
                      <a:gd name="connsiteX2" fmla="*/ 66675 w 190500"/>
                      <a:gd name="connsiteY2" fmla="*/ 419100 h 542925"/>
                      <a:gd name="connsiteX3" fmla="*/ 0 w 190500"/>
                      <a:gd name="connsiteY3" fmla="*/ 542925 h 542925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</a:cxnLst>
                    <a:rect l="l" t="t" r="r" b="b"/>
                    <a:pathLst>
                      <a:path w="190500" h="542925">
                        <a:moveTo>
                          <a:pt x="190500" y="0"/>
                        </a:moveTo>
                        <a:cubicBezTo>
                          <a:pt x="177006" y="69850"/>
                          <a:pt x="163512" y="139700"/>
                          <a:pt x="142875" y="209550"/>
                        </a:cubicBezTo>
                        <a:cubicBezTo>
                          <a:pt x="122238" y="279400"/>
                          <a:pt x="90487" y="363538"/>
                          <a:pt x="66675" y="419100"/>
                        </a:cubicBezTo>
                        <a:cubicBezTo>
                          <a:pt x="42863" y="474662"/>
                          <a:pt x="21431" y="508793"/>
                          <a:pt x="0" y="542925"/>
                        </a:cubicBezTo>
                      </a:path>
                    </a:pathLst>
                  </a:custGeom>
                  <a:solidFill>
                    <a:srgbClr val="FFFFFF"/>
                  </a:solidFill>
                  <a:ln w="19050" cap="flat" cmpd="sng" algn="ctr">
                    <a:solidFill>
                      <a:srgbClr val="C00000"/>
                    </a:solidFill>
                    <a:prstDash val="solid"/>
                    <a:round/>
                    <a:headEnd type="none" w="med" len="med"/>
                    <a:tailEnd type="none" w="med" len="med"/>
                  </a:ln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xdr:spPr>
                <xdr:txBody>
                  <a:bodyPr vertOverflow="clip" wrap="square" lIns="18288" tIns="0" rIns="0" bIns="0" rtlCol="0" anchor="ctr" upright="1"/>
                  <a:lstStyle/>
                  <a:p>
                    <a:pPr algn="ctr"/>
                    <a:endParaRPr lang="de-DE" sz="1100"/>
                  </a:p>
                </xdr:txBody>
              </xdr:sp>
              <xdr:sp macro="" textlink="">
                <xdr:nvSpPr>
                  <xdr:cNvPr id="73" name="Freihandform 72"/>
                  <xdr:cNvSpPr/>
                </xdr:nvSpPr>
                <xdr:spPr bwMode="auto">
                  <a:xfrm>
                    <a:off x="2705100" y="6829425"/>
                    <a:ext cx="1114425" cy="638175"/>
                  </a:xfrm>
                  <a:custGeom>
                    <a:avLst/>
                    <a:gdLst>
                      <a:gd name="connsiteX0" fmla="*/ 0 w 1114425"/>
                      <a:gd name="connsiteY0" fmla="*/ 638175 h 638175"/>
                      <a:gd name="connsiteX1" fmla="*/ 285750 w 1114425"/>
                      <a:gd name="connsiteY1" fmla="*/ 561975 h 638175"/>
                      <a:gd name="connsiteX2" fmla="*/ 581025 w 1114425"/>
                      <a:gd name="connsiteY2" fmla="*/ 438150 h 638175"/>
                      <a:gd name="connsiteX3" fmla="*/ 800100 w 1114425"/>
                      <a:gd name="connsiteY3" fmla="*/ 295275 h 638175"/>
                      <a:gd name="connsiteX4" fmla="*/ 962025 w 1114425"/>
                      <a:gd name="connsiteY4" fmla="*/ 171450 h 638175"/>
                      <a:gd name="connsiteX5" fmla="*/ 1114425 w 1114425"/>
                      <a:gd name="connsiteY5" fmla="*/ 0 h 638175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  <a:cxn ang="0">
                        <a:pos x="connsiteX5" y="connsiteY5"/>
                      </a:cxn>
                    </a:cxnLst>
                    <a:rect l="l" t="t" r="r" b="b"/>
                    <a:pathLst>
                      <a:path w="1114425" h="638175">
                        <a:moveTo>
                          <a:pt x="0" y="638175"/>
                        </a:moveTo>
                        <a:cubicBezTo>
                          <a:pt x="94456" y="616744"/>
                          <a:pt x="188913" y="595313"/>
                          <a:pt x="285750" y="561975"/>
                        </a:cubicBezTo>
                        <a:cubicBezTo>
                          <a:pt x="382588" y="528638"/>
                          <a:pt x="495300" y="482600"/>
                          <a:pt x="581025" y="438150"/>
                        </a:cubicBezTo>
                        <a:cubicBezTo>
                          <a:pt x="666750" y="393700"/>
                          <a:pt x="736600" y="339725"/>
                          <a:pt x="800100" y="295275"/>
                        </a:cubicBezTo>
                        <a:cubicBezTo>
                          <a:pt x="863600" y="250825"/>
                          <a:pt x="909638" y="220662"/>
                          <a:pt x="962025" y="171450"/>
                        </a:cubicBezTo>
                        <a:cubicBezTo>
                          <a:pt x="1014412" y="122238"/>
                          <a:pt x="1064418" y="61119"/>
                          <a:pt x="1114425" y="0"/>
                        </a:cubicBezTo>
                      </a:path>
                    </a:pathLst>
                  </a:custGeom>
                  <a:solidFill>
                    <a:srgbClr val="FFFFFF"/>
                  </a:solidFill>
                  <a:ln w="19050" cap="flat" cmpd="sng" algn="ctr">
                    <a:solidFill>
                      <a:srgbClr val="000000"/>
                    </a:solidFill>
                    <a:prstDash val="solid"/>
                    <a:round/>
                    <a:headEnd type="none" w="med" len="med"/>
                    <a:tailEnd type="none" w="med" len="med"/>
                  </a:ln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xdr:spPr>
                <xdr:txBody>
                  <a:bodyPr vertOverflow="clip" wrap="square" lIns="18288" tIns="0" rIns="0" bIns="0" rtlCol="0" anchor="ctr" upright="1"/>
                  <a:lstStyle/>
                  <a:p>
                    <a:pPr algn="ctr"/>
                    <a:endParaRPr lang="de-DE" sz="1100"/>
                  </a:p>
                </xdr:txBody>
              </xdr:sp>
            </xdr:grpSp>
            <xdr:grpSp>
              <xdr:nvGrpSpPr>
                <xdr:cNvPr id="93" name="Gruppieren 92"/>
                <xdr:cNvGrpSpPr/>
              </xdr:nvGrpSpPr>
              <xdr:grpSpPr>
                <a:xfrm>
                  <a:off x="4314827" y="4371976"/>
                  <a:ext cx="161923" cy="1552574"/>
                  <a:chOff x="4257677" y="4410076"/>
                  <a:chExt cx="161923" cy="1552574"/>
                </a:xfrm>
              </xdr:grpSpPr>
              <xdr:cxnSp macro="">
                <xdr:nvCxnSpPr>
                  <xdr:cNvPr id="82" name="Gerade Verbindung mit Pfeil 81"/>
                  <xdr:cNvCxnSpPr/>
                </xdr:nvCxnSpPr>
                <xdr:spPr bwMode="auto">
                  <a:xfrm flipH="1" flipV="1">
                    <a:off x="4257677" y="4410076"/>
                    <a:ext cx="38098" cy="66674"/>
                  </a:xfrm>
                  <a:prstGeom prst="straightConnector1">
                    <a:avLst/>
                  </a:prstGeom>
                  <a:solidFill>
                    <a:srgbClr val="FFFFFF"/>
                  </a:solidFill>
                  <a:ln w="19050" cap="flat" cmpd="sng" algn="ctr">
                    <a:solidFill>
                      <a:srgbClr val="000000"/>
                    </a:solidFill>
                    <a:prstDash val="solid"/>
                    <a:round/>
                    <a:headEnd type="none" w="med" len="med"/>
                    <a:tailEnd type="arrow"/>
                  </a:ln>
                  <a:effectLst/>
                </xdr:spPr>
              </xdr:cxnSp>
              <xdr:sp macro="" textlink="">
                <xdr:nvSpPr>
                  <xdr:cNvPr id="90" name="Freihandform 89"/>
                  <xdr:cNvSpPr/>
                </xdr:nvSpPr>
                <xdr:spPr bwMode="auto">
                  <a:xfrm>
                    <a:off x="4295775" y="4457700"/>
                    <a:ext cx="123825" cy="1504950"/>
                  </a:xfrm>
                  <a:custGeom>
                    <a:avLst/>
                    <a:gdLst>
                      <a:gd name="connsiteX0" fmla="*/ 9525 w 165100"/>
                      <a:gd name="connsiteY0" fmla="*/ 1504950 h 1504950"/>
                      <a:gd name="connsiteX1" fmla="*/ 95250 w 165100"/>
                      <a:gd name="connsiteY1" fmla="*/ 1276350 h 1504950"/>
                      <a:gd name="connsiteX2" fmla="*/ 152400 w 165100"/>
                      <a:gd name="connsiteY2" fmla="*/ 1000125 h 1504950"/>
                      <a:gd name="connsiteX3" fmla="*/ 161925 w 165100"/>
                      <a:gd name="connsiteY3" fmla="*/ 704850 h 1504950"/>
                      <a:gd name="connsiteX4" fmla="*/ 133350 w 165100"/>
                      <a:gd name="connsiteY4" fmla="*/ 485775 h 1504950"/>
                      <a:gd name="connsiteX5" fmla="*/ 66675 w 165100"/>
                      <a:gd name="connsiteY5" fmla="*/ 200025 h 1504950"/>
                      <a:gd name="connsiteX6" fmla="*/ 0 w 165100"/>
                      <a:gd name="connsiteY6" fmla="*/ 0 h 1504950"/>
                      <a:gd name="connsiteX7" fmla="*/ 0 w 165100"/>
                      <a:gd name="connsiteY7" fmla="*/ 0 h 1504950"/>
                      <a:gd name="connsiteX8" fmla="*/ 0 w 165100"/>
                      <a:gd name="connsiteY8" fmla="*/ 0 h 1504950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  <a:cxn ang="0">
                        <a:pos x="connsiteX5" y="connsiteY5"/>
                      </a:cxn>
                      <a:cxn ang="0">
                        <a:pos x="connsiteX6" y="connsiteY6"/>
                      </a:cxn>
                      <a:cxn ang="0">
                        <a:pos x="connsiteX7" y="connsiteY7"/>
                      </a:cxn>
                      <a:cxn ang="0">
                        <a:pos x="connsiteX8" y="connsiteY8"/>
                      </a:cxn>
                    </a:cxnLst>
                    <a:rect l="l" t="t" r="r" b="b"/>
                    <a:pathLst>
                      <a:path w="165100" h="1504950">
                        <a:moveTo>
                          <a:pt x="9525" y="1504950"/>
                        </a:moveTo>
                        <a:cubicBezTo>
                          <a:pt x="40481" y="1432718"/>
                          <a:pt x="71438" y="1360487"/>
                          <a:pt x="95250" y="1276350"/>
                        </a:cubicBezTo>
                        <a:cubicBezTo>
                          <a:pt x="119062" y="1192213"/>
                          <a:pt x="141288" y="1095375"/>
                          <a:pt x="152400" y="1000125"/>
                        </a:cubicBezTo>
                        <a:cubicBezTo>
                          <a:pt x="163512" y="904875"/>
                          <a:pt x="165100" y="790575"/>
                          <a:pt x="161925" y="704850"/>
                        </a:cubicBezTo>
                        <a:cubicBezTo>
                          <a:pt x="158750" y="619125"/>
                          <a:pt x="149225" y="569912"/>
                          <a:pt x="133350" y="485775"/>
                        </a:cubicBezTo>
                        <a:cubicBezTo>
                          <a:pt x="117475" y="401638"/>
                          <a:pt x="88900" y="280988"/>
                          <a:pt x="66675" y="200025"/>
                        </a:cubicBezTo>
                        <a:cubicBezTo>
                          <a:pt x="44450" y="119063"/>
                          <a:pt x="0" y="0"/>
                          <a:pt x="0" y="0"/>
                        </a:cubicBezTo>
                        <a:lnTo>
                          <a:pt x="0" y="0"/>
                        </a:lnTo>
                        <a:lnTo>
                          <a:pt x="0" y="0"/>
                        </a:lnTo>
                      </a:path>
                    </a:pathLst>
                  </a:custGeom>
                  <a:solidFill>
                    <a:srgbClr val="FFFFFF"/>
                  </a:solidFill>
                  <a:ln w="19050" cap="flat" cmpd="sng" algn="ctr">
                    <a:solidFill>
                      <a:srgbClr val="000000"/>
                    </a:solidFill>
                    <a:prstDash val="solid"/>
                    <a:round/>
                    <a:headEnd type="none" w="med" len="med"/>
                    <a:tailEnd type="none" w="med" len="med"/>
                  </a:ln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xdr:spPr>
                <xdr:txBody>
                  <a:bodyPr vertOverflow="clip" wrap="square" lIns="18288" tIns="0" rIns="0" bIns="0" rtlCol="0" anchor="ctr" upright="1"/>
                  <a:lstStyle/>
                  <a:p>
                    <a:pPr algn="ctr"/>
                    <a:endParaRPr lang="de-DE" sz="1100"/>
                  </a:p>
                </xdr:txBody>
              </xdr:sp>
            </xdr:grpSp>
          </xdr:grpSp>
          <xdr:cxnSp macro="">
            <xdr:nvCxnSpPr>
              <xdr:cNvPr id="70" name="Gerade Verbindung mit Pfeil 69"/>
              <xdr:cNvCxnSpPr/>
            </xdr:nvCxnSpPr>
            <xdr:spPr bwMode="auto">
              <a:xfrm rot="5400000" flipH="1" flipV="1">
                <a:off x="3690936" y="8501064"/>
                <a:ext cx="133352" cy="66675"/>
              </a:xfrm>
              <a:prstGeom prst="straightConnector1">
                <a:avLst/>
              </a:prstGeom>
              <a:solidFill>
                <a:srgbClr val="FFFFFF"/>
              </a:solidFill>
              <a:ln w="19050" cap="flat" cmpd="sng" algn="ctr">
                <a:solidFill>
                  <a:srgbClr val="000000"/>
                </a:solidFill>
                <a:prstDash val="solid"/>
                <a:round/>
                <a:headEnd type="none" w="med" len="med"/>
                <a:tailEnd type="arrow"/>
              </a:ln>
              <a:effectLst/>
            </xdr:spPr>
          </xdr:cxnSp>
        </xdr:grpSp>
        <xdr:cxnSp macro="">
          <xdr:nvCxnSpPr>
            <xdr:cNvPr id="105" name="Gerade Verbindung mit Pfeil 104"/>
            <xdr:cNvCxnSpPr/>
          </xdr:nvCxnSpPr>
          <xdr:spPr bwMode="auto">
            <a:xfrm rot="5400000">
              <a:off x="3862388" y="8348665"/>
              <a:ext cx="95250" cy="85725"/>
            </a:xfrm>
            <a:prstGeom prst="straightConnector1">
              <a:avLst/>
            </a:prstGeom>
            <a:solidFill>
              <a:srgbClr val="FFFFFF"/>
            </a:solidFill>
            <a:ln w="19050" cap="flat" cmpd="sng" algn="ctr">
              <a:solidFill>
                <a:srgbClr val="C00000"/>
              </a:solidFill>
              <a:prstDash val="solid"/>
              <a:round/>
              <a:headEnd type="none" w="med" len="med"/>
              <a:tailEnd type="arrow"/>
            </a:ln>
            <a:effectLst/>
          </xdr:spPr>
        </xdr:cxnSp>
      </xdr:grpSp>
      <xdr:grpSp>
        <xdr:nvGrpSpPr>
          <xdr:cNvPr id="49" name="Gruppieren 48"/>
          <xdr:cNvGrpSpPr/>
        </xdr:nvGrpSpPr>
        <xdr:grpSpPr>
          <a:xfrm>
            <a:off x="5432157" y="5962650"/>
            <a:ext cx="1292494" cy="476250"/>
            <a:chOff x="5432157" y="5962650"/>
            <a:chExt cx="1292494" cy="476250"/>
          </a:xfrm>
        </xdr:grpSpPr>
        <xdr:sp macro="" textlink="">
          <xdr:nvSpPr>
            <xdr:cNvPr id="46" name="Textfeld 45"/>
            <xdr:cNvSpPr txBox="1"/>
          </xdr:nvSpPr>
          <xdr:spPr>
            <a:xfrm>
              <a:off x="5432157" y="5962650"/>
              <a:ext cx="1292494" cy="4762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de-DE" sz="1100"/>
                <a:t>              </a:t>
              </a:r>
              <a:r>
                <a:rPr lang="de-DE" sz="1000"/>
                <a:t>Sichtlinien</a:t>
              </a:r>
            </a:p>
            <a:p>
              <a:r>
                <a:rPr lang="de-DE" sz="1000"/>
                <a:t>                Erde - Mars</a:t>
              </a:r>
            </a:p>
          </xdr:txBody>
        </xdr:sp>
        <xdr:cxnSp macro="">
          <xdr:nvCxnSpPr>
            <xdr:cNvPr id="48" name="Gerade Verbindung 47"/>
            <xdr:cNvCxnSpPr/>
          </xdr:nvCxnSpPr>
          <xdr:spPr bwMode="auto">
            <a:xfrm>
              <a:off x="5553075" y="6105525"/>
              <a:ext cx="400050" cy="1588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dash"/>
              <a:round/>
              <a:headEnd type="none" w="med" len="med"/>
              <a:tailEnd type="none" w="med" len="med"/>
            </a:ln>
            <a:effectLst/>
          </xdr:spPr>
        </xdr:cxnSp>
      </xdr:grp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0.40652</cdr:x>
      <cdr:y>0.43723</cdr:y>
    </cdr:from>
    <cdr:to>
      <cdr:x>0.59348</cdr:x>
      <cdr:y>0.43759</cdr:y>
    </cdr:to>
    <cdr:sp macro="" textlink="">
      <cdr:nvSpPr>
        <cdr:cNvPr id="3" name="Gerade Verbindung mit Pfeil 2"/>
        <cdr:cNvSpPr/>
      </cdr:nvSpPr>
      <cdr:spPr bwMode="auto">
        <a:xfrm xmlns:a="http://schemas.openxmlformats.org/drawingml/2006/main">
          <a:off x="2733675" y="1924049"/>
          <a:ext cx="1257300" cy="1588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dash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2"/>
  <sheetViews>
    <sheetView topLeftCell="A41" workbookViewId="0">
      <selection activeCell="P57" sqref="P57"/>
    </sheetView>
  </sheetViews>
  <sheetFormatPr baseColWidth="10" defaultRowHeight="12.75"/>
  <cols>
    <col min="1" max="1" width="8.140625" customWidth="1"/>
    <col min="2" max="2" width="6.5703125" customWidth="1"/>
    <col min="3" max="3" width="10.28515625" customWidth="1"/>
    <col min="4" max="4" width="10.140625" customWidth="1"/>
    <col min="5" max="5" width="6.5703125" customWidth="1"/>
    <col min="6" max="6" width="8" customWidth="1"/>
    <col min="7" max="7" width="9.85546875" customWidth="1"/>
    <col min="8" max="8" width="6" customWidth="1"/>
    <col min="9" max="11" width="7.7109375" customWidth="1"/>
    <col min="12" max="13" width="5" customWidth="1"/>
    <col min="14" max="14" width="8.140625" customWidth="1"/>
    <col min="15" max="15" width="7.5703125" customWidth="1"/>
    <col min="16" max="17" width="5.5703125" customWidth="1"/>
    <col min="18" max="18" width="7.5703125" customWidth="1"/>
    <col min="23" max="23" width="9.85546875" customWidth="1"/>
  </cols>
  <sheetData>
    <row r="1" spans="1:27" ht="16.5" thickBot="1">
      <c r="A1" s="245" t="s">
        <v>47</v>
      </c>
      <c r="B1" s="164"/>
      <c r="C1" s="164"/>
      <c r="D1" s="164"/>
      <c r="E1" s="164"/>
      <c r="F1" s="161"/>
      <c r="G1" s="161"/>
      <c r="H1" s="161"/>
      <c r="I1" s="161"/>
      <c r="J1" s="2"/>
      <c r="N1" s="224" t="s">
        <v>43</v>
      </c>
      <c r="O1" s="175"/>
      <c r="P1" s="175"/>
      <c r="Q1" s="176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8.75">
      <c r="A2" s="249"/>
      <c r="B2" s="250" t="s">
        <v>6</v>
      </c>
      <c r="C2" s="251" t="s">
        <v>42</v>
      </c>
      <c r="D2" s="252"/>
      <c r="E2" s="253"/>
      <c r="F2" s="251" t="s">
        <v>41</v>
      </c>
      <c r="G2" s="252"/>
      <c r="H2" s="253"/>
      <c r="I2" s="254" t="s">
        <v>15</v>
      </c>
      <c r="J2" s="255" t="s">
        <v>16</v>
      </c>
      <c r="K2" s="256" t="s">
        <v>34</v>
      </c>
      <c r="L2" s="257" t="s">
        <v>9</v>
      </c>
      <c r="N2" s="225" t="s">
        <v>27</v>
      </c>
      <c r="O2" s="135" t="s">
        <v>30</v>
      </c>
      <c r="P2" s="136" t="s">
        <v>28</v>
      </c>
      <c r="Q2" s="226" t="s">
        <v>29</v>
      </c>
      <c r="S2" s="179"/>
      <c r="T2" s="114"/>
      <c r="U2" s="211"/>
      <c r="V2" s="205"/>
      <c r="W2" s="205"/>
      <c r="X2" s="211"/>
      <c r="Y2" s="205"/>
      <c r="Z2" s="205"/>
      <c r="AA2" s="114"/>
    </row>
    <row r="3" spans="1:27" ht="13.5" thickBot="1">
      <c r="A3" s="50" t="s">
        <v>0</v>
      </c>
      <c r="B3" s="24" t="s">
        <v>7</v>
      </c>
      <c r="C3" s="25" t="s">
        <v>1</v>
      </c>
      <c r="D3" s="31" t="s">
        <v>3</v>
      </c>
      <c r="E3" s="26" t="s">
        <v>2</v>
      </c>
      <c r="F3" s="25" t="s">
        <v>4</v>
      </c>
      <c r="G3" s="31" t="s">
        <v>3</v>
      </c>
      <c r="H3" s="26" t="s">
        <v>2</v>
      </c>
      <c r="I3" s="27" t="s">
        <v>8</v>
      </c>
      <c r="J3" s="25" t="s">
        <v>8</v>
      </c>
      <c r="K3" s="27" t="s">
        <v>8</v>
      </c>
      <c r="L3" s="258" t="s">
        <v>10</v>
      </c>
      <c r="N3" s="227" t="s">
        <v>8</v>
      </c>
      <c r="O3" s="27" t="s">
        <v>8</v>
      </c>
      <c r="P3" s="27" t="s">
        <v>8</v>
      </c>
      <c r="Q3" s="228" t="s">
        <v>8</v>
      </c>
      <c r="S3" s="86"/>
      <c r="T3" s="86"/>
      <c r="U3" s="180"/>
      <c r="V3" s="180"/>
      <c r="W3" s="180"/>
      <c r="X3" s="180"/>
      <c r="Y3" s="180"/>
      <c r="Z3" s="180"/>
      <c r="AA3" s="114"/>
    </row>
    <row r="4" spans="1:27">
      <c r="A4" s="137">
        <v>39442</v>
      </c>
      <c r="B4" s="138">
        <f>0</f>
        <v>0</v>
      </c>
      <c r="C4" s="139">
        <v>10</v>
      </c>
      <c r="D4" s="140">
        <v>42.7</v>
      </c>
      <c r="E4" s="141">
        <f>(C4+D4/60)*15</f>
        <v>160.67499999999998</v>
      </c>
      <c r="F4" s="139">
        <v>9</v>
      </c>
      <c r="G4" s="142">
        <v>57</v>
      </c>
      <c r="H4" s="141">
        <f>F4+G4/60</f>
        <v>9.9499999999999993</v>
      </c>
      <c r="I4" s="141">
        <f t="shared" ref="I4:I42" si="0">E4-B4*$F$45</f>
        <v>160.67499999999998</v>
      </c>
      <c r="J4" s="141">
        <f t="shared" ref="J4:J42" si="1">H4-B4*$F$44</f>
        <v>9.9499999999999993</v>
      </c>
      <c r="K4" s="77"/>
      <c r="L4" s="16"/>
      <c r="N4" s="229">
        <v>158.41</v>
      </c>
      <c r="O4" s="230">
        <f>N4-B4*$N$45</f>
        <v>158.41</v>
      </c>
      <c r="P4" s="231">
        <v>1.66</v>
      </c>
      <c r="Q4" s="61">
        <f>P4-B4*$P$45</f>
        <v>1.66</v>
      </c>
      <c r="S4" s="181"/>
      <c r="T4" s="86"/>
      <c r="U4" s="182"/>
      <c r="V4" s="183"/>
      <c r="W4" s="183"/>
      <c r="X4" s="182"/>
      <c r="Y4" s="184"/>
      <c r="Z4" s="183"/>
      <c r="AA4" s="114"/>
    </row>
    <row r="5" spans="1:27">
      <c r="A5" s="28">
        <v>39452</v>
      </c>
      <c r="B5" s="16">
        <f>B4+10</f>
        <v>10</v>
      </c>
      <c r="C5" s="18">
        <f>C4</f>
        <v>10</v>
      </c>
      <c r="D5" s="19">
        <v>42</v>
      </c>
      <c r="E5" s="81">
        <f t="shared" ref="E5:E43" si="2">(C5+D5/60)*15</f>
        <v>160.5</v>
      </c>
      <c r="F5" s="18">
        <v>10</v>
      </c>
      <c r="G5" s="22">
        <v>4</v>
      </c>
      <c r="H5" s="81">
        <f t="shared" ref="H5:H43" si="3">F5+G5/60</f>
        <v>10.066666666666666</v>
      </c>
      <c r="I5" s="81">
        <f t="shared" si="0"/>
        <v>160.16008651845362</v>
      </c>
      <c r="J5" s="81">
        <f t="shared" si="1"/>
        <v>10.19690979447304</v>
      </c>
      <c r="K5" s="30">
        <v>1.6</v>
      </c>
      <c r="L5" s="17">
        <v>9.27</v>
      </c>
      <c r="N5" s="78">
        <v>158.19999999999999</v>
      </c>
      <c r="O5" s="80">
        <f t="shared" ref="O5:O43" si="4">N5-B5*$N$45</f>
        <v>157.83886759391083</v>
      </c>
      <c r="P5" s="81">
        <v>1.7</v>
      </c>
      <c r="Q5" s="62">
        <f t="shared" ref="Q5:Q43" si="5">P5-B5*$P$45</f>
        <v>1.690417259883912</v>
      </c>
      <c r="S5" s="181"/>
      <c r="T5" s="86"/>
      <c r="U5" s="86"/>
      <c r="V5" s="183"/>
      <c r="W5" s="183"/>
      <c r="X5" s="86"/>
      <c r="Y5" s="86"/>
      <c r="Z5" s="183"/>
      <c r="AA5" s="114"/>
    </row>
    <row r="6" spans="1:27">
      <c r="A6" s="28">
        <f>A5+10</f>
        <v>39462</v>
      </c>
      <c r="B6" s="16">
        <f t="shared" ref="B6:B40" si="6">B5+10</f>
        <v>20</v>
      </c>
      <c r="C6" s="18">
        <f t="shared" ref="C6:C30" si="7">C5</f>
        <v>10</v>
      </c>
      <c r="D6" s="19">
        <v>40.6</v>
      </c>
      <c r="E6" s="81">
        <f t="shared" si="2"/>
        <v>160.14999999999998</v>
      </c>
      <c r="F6" s="18">
        <v>10</v>
      </c>
      <c r="G6" s="22">
        <v>15</v>
      </c>
      <c r="H6" s="81">
        <f t="shared" si="3"/>
        <v>10.25</v>
      </c>
      <c r="I6" s="81">
        <f t="shared" si="0"/>
        <v>159.47017303690723</v>
      </c>
      <c r="J6" s="81">
        <f t="shared" si="1"/>
        <v>10.510486255612747</v>
      </c>
      <c r="N6" s="78">
        <v>157.82</v>
      </c>
      <c r="O6" s="80">
        <f t="shared" si="4"/>
        <v>157.09773518782171</v>
      </c>
      <c r="P6" s="81">
        <v>1.74</v>
      </c>
      <c r="Q6" s="62">
        <f t="shared" si="5"/>
        <v>1.7208345197678239</v>
      </c>
      <c r="S6" s="181"/>
      <c r="T6" s="86"/>
      <c r="U6" s="182"/>
      <c r="V6" s="183"/>
      <c r="W6" s="183"/>
      <c r="X6" s="182"/>
      <c r="Y6" s="184"/>
      <c r="Z6" s="183"/>
      <c r="AA6" s="114"/>
    </row>
    <row r="7" spans="1:27">
      <c r="A7" s="28">
        <f t="shared" ref="A7:A40" si="8">A6+10</f>
        <v>39472</v>
      </c>
      <c r="B7" s="16">
        <f t="shared" si="6"/>
        <v>30</v>
      </c>
      <c r="C7" s="18">
        <f t="shared" si="7"/>
        <v>10</v>
      </c>
      <c r="D7" s="19">
        <v>38.6</v>
      </c>
      <c r="E7" s="81">
        <f t="shared" si="2"/>
        <v>159.64999999999998</v>
      </c>
      <c r="F7" s="18">
        <v>10</v>
      </c>
      <c r="G7" s="22">
        <v>29</v>
      </c>
      <c r="H7" s="81">
        <f t="shared" si="3"/>
        <v>10.483333333333333</v>
      </c>
      <c r="I7" s="81">
        <f t="shared" si="0"/>
        <v>158.63025955536082</v>
      </c>
      <c r="J7" s="81">
        <f t="shared" si="1"/>
        <v>10.874062716752453</v>
      </c>
      <c r="N7" s="78">
        <v>157.28</v>
      </c>
      <c r="O7" s="80">
        <f t="shared" si="4"/>
        <v>156.19660278173257</v>
      </c>
      <c r="P7" s="81">
        <v>1.77</v>
      </c>
      <c r="Q7" s="62">
        <f t="shared" si="5"/>
        <v>1.7412517796517359</v>
      </c>
      <c r="S7" s="181"/>
      <c r="T7" s="86"/>
      <c r="U7" s="182"/>
      <c r="V7" s="183"/>
      <c r="W7" s="183"/>
      <c r="X7" s="182"/>
      <c r="Y7" s="184"/>
      <c r="Z7" s="183"/>
      <c r="AA7" s="114"/>
    </row>
    <row r="8" spans="1:27">
      <c r="A8" s="28">
        <f t="shared" si="8"/>
        <v>39482</v>
      </c>
      <c r="B8" s="16">
        <f t="shared" si="6"/>
        <v>40</v>
      </c>
      <c r="C8" s="18">
        <f t="shared" si="7"/>
        <v>10</v>
      </c>
      <c r="D8" s="19">
        <v>36.200000000000003</v>
      </c>
      <c r="E8" s="81">
        <f t="shared" si="2"/>
        <v>159.05000000000001</v>
      </c>
      <c r="F8" s="18">
        <v>10</v>
      </c>
      <c r="G8" s="22">
        <v>45</v>
      </c>
      <c r="H8" s="81">
        <f t="shared" si="3"/>
        <v>10.75</v>
      </c>
      <c r="I8" s="81">
        <f t="shared" si="0"/>
        <v>157.69034607381448</v>
      </c>
      <c r="J8" s="81">
        <f t="shared" si="1"/>
        <v>11.270972511225496</v>
      </c>
      <c r="N8" s="78">
        <v>156.62</v>
      </c>
      <c r="O8" s="80">
        <f t="shared" si="4"/>
        <v>155.17547037564341</v>
      </c>
      <c r="P8" s="81">
        <v>1.8</v>
      </c>
      <c r="Q8" s="62">
        <f t="shared" si="5"/>
        <v>1.7616690395356478</v>
      </c>
      <c r="S8" s="181"/>
      <c r="T8" s="86"/>
      <c r="U8" s="86"/>
      <c r="V8" s="183"/>
      <c r="W8" s="183"/>
      <c r="X8" s="86"/>
      <c r="Y8" s="184"/>
      <c r="Z8" s="183"/>
      <c r="AA8" s="114"/>
    </row>
    <row r="9" spans="1:27">
      <c r="A9" s="28">
        <f t="shared" si="8"/>
        <v>39492</v>
      </c>
      <c r="B9" s="16">
        <f t="shared" si="6"/>
        <v>50</v>
      </c>
      <c r="C9" s="18">
        <f t="shared" si="7"/>
        <v>10</v>
      </c>
      <c r="D9" s="19">
        <v>33.4</v>
      </c>
      <c r="E9" s="81">
        <f t="shared" si="2"/>
        <v>158.35</v>
      </c>
      <c r="F9" s="18">
        <v>11</v>
      </c>
      <c r="G9" s="22">
        <v>3</v>
      </c>
      <c r="H9" s="81">
        <f t="shared" si="3"/>
        <v>11.05</v>
      </c>
      <c r="I9" s="81">
        <f t="shared" si="0"/>
        <v>156.65043259226809</v>
      </c>
      <c r="J9" s="81">
        <f t="shared" si="1"/>
        <v>11.70121563903187</v>
      </c>
      <c r="N9" s="78">
        <v>155.87</v>
      </c>
      <c r="O9" s="80">
        <f t="shared" si="4"/>
        <v>154.06433796955426</v>
      </c>
      <c r="P9" s="81">
        <v>1.82</v>
      </c>
      <c r="Q9" s="62">
        <f t="shared" si="5"/>
        <v>1.7720862994195599</v>
      </c>
      <c r="S9" s="114"/>
      <c r="T9" s="86"/>
      <c r="U9" s="185"/>
      <c r="V9" s="183"/>
      <c r="W9" s="86"/>
      <c r="X9" s="86"/>
      <c r="Y9" s="184"/>
      <c r="Z9" s="86"/>
      <c r="AA9" s="114"/>
    </row>
    <row r="10" spans="1:27">
      <c r="A10" s="37">
        <f t="shared" si="8"/>
        <v>39502</v>
      </c>
      <c r="B10" s="38">
        <f t="shared" si="6"/>
        <v>60</v>
      </c>
      <c r="C10" s="39">
        <f t="shared" si="7"/>
        <v>10</v>
      </c>
      <c r="D10" s="40">
        <v>30.4</v>
      </c>
      <c r="E10" s="82">
        <f t="shared" si="2"/>
        <v>157.6</v>
      </c>
      <c r="F10" s="39">
        <v>11</v>
      </c>
      <c r="G10" s="41">
        <v>22</v>
      </c>
      <c r="H10" s="82">
        <f t="shared" si="3"/>
        <v>11.366666666666667</v>
      </c>
      <c r="I10" s="82">
        <f t="shared" si="0"/>
        <v>155.56051911072171</v>
      </c>
      <c r="J10" s="82">
        <f t="shared" si="1"/>
        <v>12.14812543350491</v>
      </c>
      <c r="K10" s="165" t="s">
        <v>19</v>
      </c>
      <c r="L10" s="166"/>
      <c r="M10" s="241"/>
      <c r="N10" s="246">
        <v>155.07</v>
      </c>
      <c r="O10" s="247">
        <f t="shared" si="4"/>
        <v>152.90320556346512</v>
      </c>
      <c r="P10" s="148">
        <v>1.84</v>
      </c>
      <c r="Q10" s="248">
        <f t="shared" si="5"/>
        <v>1.7825035593034717</v>
      </c>
      <c r="S10" s="114"/>
      <c r="T10" s="114"/>
      <c r="U10" s="114"/>
      <c r="V10" s="114"/>
      <c r="W10" s="114"/>
      <c r="X10" s="114"/>
      <c r="Y10" s="186"/>
      <c r="Z10" s="114"/>
      <c r="AA10" s="114"/>
    </row>
    <row r="11" spans="1:27">
      <c r="A11" s="28">
        <f t="shared" si="8"/>
        <v>39512</v>
      </c>
      <c r="B11" s="16">
        <f t="shared" si="6"/>
        <v>70</v>
      </c>
      <c r="C11" s="18">
        <f t="shared" si="7"/>
        <v>10</v>
      </c>
      <c r="D11" s="19">
        <v>27.3</v>
      </c>
      <c r="E11" s="81">
        <f t="shared" si="2"/>
        <v>156.82499999999999</v>
      </c>
      <c r="F11" s="18">
        <v>11</v>
      </c>
      <c r="G11" s="22">
        <v>40</v>
      </c>
      <c r="H11" s="81">
        <f t="shared" si="3"/>
        <v>11.666666666666666</v>
      </c>
      <c r="I11" s="83">
        <f t="shared" si="0"/>
        <v>154.44560562917533</v>
      </c>
      <c r="J11" s="83">
        <f t="shared" si="1"/>
        <v>12.578368561311283</v>
      </c>
      <c r="N11" s="78">
        <v>154.27000000000001</v>
      </c>
      <c r="O11" s="80">
        <f t="shared" si="4"/>
        <v>151.74207315737598</v>
      </c>
      <c r="P11" s="81">
        <v>1.85</v>
      </c>
      <c r="Q11" s="62">
        <f t="shared" si="5"/>
        <v>1.7829208191873838</v>
      </c>
      <c r="S11" s="181"/>
      <c r="T11" s="86"/>
      <c r="U11" s="86"/>
      <c r="V11" s="183"/>
      <c r="W11" s="183"/>
      <c r="X11" s="86"/>
      <c r="Y11" s="184"/>
      <c r="Z11" s="183"/>
      <c r="AA11" s="114"/>
    </row>
    <row r="12" spans="1:27">
      <c r="A12" s="28">
        <f t="shared" si="8"/>
        <v>39522</v>
      </c>
      <c r="B12" s="16">
        <f t="shared" si="6"/>
        <v>80</v>
      </c>
      <c r="C12" s="18">
        <f t="shared" si="7"/>
        <v>10</v>
      </c>
      <c r="D12" s="19">
        <v>24.5</v>
      </c>
      <c r="E12" s="81">
        <f t="shared" si="2"/>
        <v>156.125</v>
      </c>
      <c r="F12" s="18">
        <v>11</v>
      </c>
      <c r="G12" s="22">
        <v>57</v>
      </c>
      <c r="H12" s="81">
        <f t="shared" si="3"/>
        <v>11.95</v>
      </c>
      <c r="I12" s="81">
        <f t="shared" si="0"/>
        <v>153.40569214762894</v>
      </c>
      <c r="J12" s="81">
        <f t="shared" si="1"/>
        <v>12.99194502245099</v>
      </c>
      <c r="N12" s="78">
        <v>153.51</v>
      </c>
      <c r="O12" s="80">
        <f t="shared" si="4"/>
        <v>150.62094075128681</v>
      </c>
      <c r="P12" s="81">
        <v>1.85</v>
      </c>
      <c r="Q12" s="62">
        <f t="shared" si="5"/>
        <v>1.7733380790712956</v>
      </c>
      <c r="S12" s="181"/>
      <c r="T12" s="86"/>
      <c r="U12" s="86"/>
      <c r="V12" s="183"/>
      <c r="W12" s="86"/>
      <c r="X12" s="86"/>
      <c r="Y12" s="86"/>
      <c r="Z12" s="86"/>
      <c r="AA12" s="114"/>
    </row>
    <row r="13" spans="1:27">
      <c r="A13" s="28">
        <f t="shared" si="8"/>
        <v>39532</v>
      </c>
      <c r="B13" s="16">
        <f t="shared" si="6"/>
        <v>90</v>
      </c>
      <c r="C13" s="18">
        <f t="shared" si="7"/>
        <v>10</v>
      </c>
      <c r="D13" s="19">
        <v>21.9</v>
      </c>
      <c r="E13" s="81">
        <f t="shared" si="2"/>
        <v>155.47499999999999</v>
      </c>
      <c r="F13" s="18">
        <v>12</v>
      </c>
      <c r="G13" s="22">
        <v>11</v>
      </c>
      <c r="H13" s="81">
        <f t="shared" si="3"/>
        <v>12.183333333333334</v>
      </c>
      <c r="I13" s="81">
        <f t="shared" si="0"/>
        <v>152.41577866608256</v>
      </c>
      <c r="J13" s="81">
        <f t="shared" si="1"/>
        <v>13.355521483590699</v>
      </c>
      <c r="N13" s="78">
        <v>152.84</v>
      </c>
      <c r="O13" s="80">
        <f t="shared" si="4"/>
        <v>149.5898083451977</v>
      </c>
      <c r="P13" s="81">
        <v>1.85</v>
      </c>
      <c r="Q13" s="62">
        <f t="shared" si="5"/>
        <v>1.7637553389552076</v>
      </c>
      <c r="S13" s="181"/>
      <c r="T13" s="86"/>
      <c r="U13" s="86"/>
      <c r="V13" s="183"/>
      <c r="W13" s="86"/>
      <c r="X13" s="86"/>
      <c r="Y13" s="86"/>
      <c r="Z13" s="86"/>
      <c r="AA13" s="114"/>
    </row>
    <row r="14" spans="1:27">
      <c r="A14" s="28">
        <f t="shared" si="8"/>
        <v>39542</v>
      </c>
      <c r="B14" s="16">
        <f t="shared" si="6"/>
        <v>100</v>
      </c>
      <c r="C14" s="18">
        <f t="shared" si="7"/>
        <v>10</v>
      </c>
      <c r="D14" s="19">
        <v>19.8</v>
      </c>
      <c r="E14" s="81">
        <f t="shared" si="2"/>
        <v>154.94999999999999</v>
      </c>
      <c r="F14" s="18">
        <v>12</v>
      </c>
      <c r="G14" s="22">
        <v>23</v>
      </c>
      <c r="H14" s="81">
        <f t="shared" si="3"/>
        <v>12.383333333333333</v>
      </c>
      <c r="I14" s="81">
        <f t="shared" si="0"/>
        <v>151.55086518453618</v>
      </c>
      <c r="J14" s="81">
        <f t="shared" si="1"/>
        <v>13.685764611397072</v>
      </c>
      <c r="N14" s="78">
        <v>152.29</v>
      </c>
      <c r="O14" s="80">
        <f t="shared" si="4"/>
        <v>148.67867593910853</v>
      </c>
      <c r="P14" s="81">
        <v>1.84</v>
      </c>
      <c r="Q14" s="62">
        <f t="shared" si="5"/>
        <v>1.7441725988391197</v>
      </c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>
      <c r="A15" s="28">
        <f t="shared" si="8"/>
        <v>39552</v>
      </c>
      <c r="B15" s="16">
        <f t="shared" si="6"/>
        <v>110</v>
      </c>
      <c r="C15" s="18">
        <f t="shared" si="7"/>
        <v>10</v>
      </c>
      <c r="D15" s="19">
        <v>18.2</v>
      </c>
      <c r="E15" s="81">
        <f t="shared" si="2"/>
        <v>154.54999999999998</v>
      </c>
      <c r="F15" s="18">
        <v>12</v>
      </c>
      <c r="G15" s="22">
        <v>31</v>
      </c>
      <c r="H15" s="81">
        <f t="shared" si="3"/>
        <v>12.516666666666667</v>
      </c>
      <c r="I15" s="81">
        <f t="shared" si="0"/>
        <v>150.8109517029898</v>
      </c>
      <c r="J15" s="81">
        <f t="shared" si="1"/>
        <v>13.949341072536781</v>
      </c>
      <c r="N15" s="78">
        <v>151.88</v>
      </c>
      <c r="O15" s="80">
        <f t="shared" si="4"/>
        <v>147.90754353301938</v>
      </c>
      <c r="P15" s="81">
        <v>1.83</v>
      </c>
      <c r="Q15" s="62">
        <f t="shared" si="5"/>
        <v>1.7245898587230315</v>
      </c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>
      <c r="A16" s="28">
        <f t="shared" si="8"/>
        <v>39562</v>
      </c>
      <c r="B16" s="16">
        <f t="shared" si="6"/>
        <v>120</v>
      </c>
      <c r="C16" s="18">
        <f t="shared" si="7"/>
        <v>10</v>
      </c>
      <c r="D16" s="19">
        <v>17.2</v>
      </c>
      <c r="E16" s="81">
        <f t="shared" si="2"/>
        <v>154.30000000000001</v>
      </c>
      <c r="F16" s="18">
        <v>12</v>
      </c>
      <c r="G16" s="22">
        <v>35</v>
      </c>
      <c r="H16" s="81">
        <f t="shared" si="3"/>
        <v>12.583333333333334</v>
      </c>
      <c r="I16" s="81">
        <f t="shared" si="0"/>
        <v>150.22103822144345</v>
      </c>
      <c r="J16" s="81">
        <f t="shared" si="1"/>
        <v>14.146250867009821</v>
      </c>
      <c r="N16" s="78">
        <v>151.63</v>
      </c>
      <c r="O16" s="80">
        <f t="shared" si="4"/>
        <v>147.29641112693022</v>
      </c>
      <c r="P16" s="81">
        <v>1.81</v>
      </c>
      <c r="Q16" s="62">
        <f t="shared" si="5"/>
        <v>1.6950071186069435</v>
      </c>
      <c r="S16" s="114"/>
      <c r="T16" s="114"/>
      <c r="U16" s="114"/>
      <c r="V16" s="114"/>
      <c r="W16" s="114"/>
      <c r="X16" s="114"/>
      <c r="Y16" s="114"/>
      <c r="Z16" s="114"/>
      <c r="AA16" s="114"/>
    </row>
    <row r="17" spans="1:27">
      <c r="A17" s="28">
        <f t="shared" si="8"/>
        <v>39572</v>
      </c>
      <c r="B17" s="16">
        <f t="shared" si="6"/>
        <v>130</v>
      </c>
      <c r="C17" s="18">
        <f t="shared" si="7"/>
        <v>10</v>
      </c>
      <c r="D17" s="19">
        <v>16.899999999999999</v>
      </c>
      <c r="E17" s="81">
        <f t="shared" si="2"/>
        <v>154.22499999999999</v>
      </c>
      <c r="F17" s="18">
        <v>12</v>
      </c>
      <c r="G17" s="22">
        <v>36</v>
      </c>
      <c r="H17" s="81">
        <f t="shared" si="3"/>
        <v>12.6</v>
      </c>
      <c r="I17" s="81">
        <f t="shared" si="0"/>
        <v>149.80612473989703</v>
      </c>
      <c r="J17" s="81">
        <f t="shared" si="1"/>
        <v>14.29316066148286</v>
      </c>
      <c r="N17" s="78">
        <v>151.56</v>
      </c>
      <c r="O17" s="80">
        <f t="shared" si="4"/>
        <v>146.8652787208411</v>
      </c>
      <c r="P17" s="81">
        <v>1.79</v>
      </c>
      <c r="Q17" s="62">
        <f t="shared" si="5"/>
        <v>1.6654243784908553</v>
      </c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1:27">
      <c r="A18" s="28">
        <f t="shared" si="8"/>
        <v>39582</v>
      </c>
      <c r="B18" s="16">
        <f t="shared" si="6"/>
        <v>140</v>
      </c>
      <c r="C18" s="18">
        <f t="shared" si="7"/>
        <v>10</v>
      </c>
      <c r="D18" s="19">
        <v>17.3</v>
      </c>
      <c r="E18" s="81">
        <f t="shared" si="2"/>
        <v>154.32500000000002</v>
      </c>
      <c r="F18" s="18">
        <v>12</v>
      </c>
      <c r="G18" s="22">
        <v>32</v>
      </c>
      <c r="H18" s="81">
        <f t="shared" si="3"/>
        <v>12.533333333333333</v>
      </c>
      <c r="I18" s="81">
        <f t="shared" si="0"/>
        <v>149.56621125835068</v>
      </c>
      <c r="J18" s="81">
        <f t="shared" si="1"/>
        <v>14.356737122622567</v>
      </c>
      <c r="N18" s="78">
        <v>151.66</v>
      </c>
      <c r="O18" s="80">
        <f t="shared" si="4"/>
        <v>146.60414631475194</v>
      </c>
      <c r="P18" s="81">
        <v>1.77</v>
      </c>
      <c r="Q18" s="62">
        <f t="shared" si="5"/>
        <v>1.6358416383747674</v>
      </c>
      <c r="S18" s="114"/>
      <c r="T18" s="114"/>
      <c r="U18" s="114"/>
      <c r="V18" s="114"/>
      <c r="W18" s="114"/>
      <c r="X18" s="114"/>
      <c r="Y18" s="114"/>
      <c r="Z18" s="114"/>
      <c r="AA18" s="114"/>
    </row>
    <row r="19" spans="1:27">
      <c r="A19" s="28">
        <f t="shared" si="8"/>
        <v>39592</v>
      </c>
      <c r="B19" s="16">
        <f t="shared" si="6"/>
        <v>150</v>
      </c>
      <c r="C19" s="18">
        <f t="shared" si="7"/>
        <v>10</v>
      </c>
      <c r="D19" s="19">
        <v>18.3</v>
      </c>
      <c r="E19" s="81">
        <f t="shared" si="2"/>
        <v>154.57499999999999</v>
      </c>
      <c r="F19" s="18">
        <v>12</v>
      </c>
      <c r="G19" s="22">
        <v>25</v>
      </c>
      <c r="H19" s="81">
        <f t="shared" si="3"/>
        <v>12.416666666666666</v>
      </c>
      <c r="I19" s="81">
        <f t="shared" si="0"/>
        <v>149.47629777680427</v>
      </c>
      <c r="J19" s="81">
        <f t="shared" si="1"/>
        <v>14.370313583762274</v>
      </c>
      <c r="N19" s="78">
        <v>151.94</v>
      </c>
      <c r="O19" s="80">
        <f t="shared" si="4"/>
        <v>146.52301390866279</v>
      </c>
      <c r="P19" s="81">
        <v>1.75</v>
      </c>
      <c r="Q19" s="62">
        <f t="shared" si="5"/>
        <v>1.6062588982586794</v>
      </c>
      <c r="S19" s="187"/>
      <c r="T19" s="188"/>
      <c r="U19" s="189"/>
      <c r="V19" s="114"/>
      <c r="W19" s="114"/>
      <c r="X19" s="114"/>
      <c r="Y19" s="114"/>
      <c r="Z19" s="114"/>
      <c r="AA19" s="114"/>
    </row>
    <row r="20" spans="1:27">
      <c r="A20" s="28">
        <f t="shared" si="8"/>
        <v>39602</v>
      </c>
      <c r="B20" s="16">
        <f t="shared" si="6"/>
        <v>160</v>
      </c>
      <c r="C20" s="18">
        <f t="shared" si="7"/>
        <v>10</v>
      </c>
      <c r="D20" s="19">
        <v>20</v>
      </c>
      <c r="E20" s="81">
        <f t="shared" si="2"/>
        <v>155</v>
      </c>
      <c r="F20" s="18">
        <v>12</v>
      </c>
      <c r="G20" s="22">
        <v>15</v>
      </c>
      <c r="H20" s="81">
        <f t="shared" si="3"/>
        <v>12.25</v>
      </c>
      <c r="I20" s="81">
        <f t="shared" si="0"/>
        <v>149.56138429525791</v>
      </c>
      <c r="J20" s="81">
        <f t="shared" si="1"/>
        <v>14.333890044901981</v>
      </c>
      <c r="N20" s="78">
        <v>152.38</v>
      </c>
      <c r="O20" s="80">
        <f t="shared" si="4"/>
        <v>146.60188150257363</v>
      </c>
      <c r="P20" s="84">
        <v>1.73</v>
      </c>
      <c r="Q20" s="62">
        <f t="shared" si="5"/>
        <v>1.5766761581425912</v>
      </c>
      <c r="S20" s="215"/>
      <c r="T20" s="215"/>
      <c r="U20" s="216"/>
      <c r="V20" s="114"/>
      <c r="W20" s="114"/>
      <c r="X20" s="114"/>
      <c r="Y20" s="114"/>
      <c r="Z20" s="114"/>
      <c r="AA20" s="114"/>
    </row>
    <row r="21" spans="1:27">
      <c r="A21" s="28">
        <f t="shared" si="8"/>
        <v>39612</v>
      </c>
      <c r="B21" s="16">
        <f t="shared" si="6"/>
        <v>170</v>
      </c>
      <c r="C21" s="18">
        <f t="shared" si="7"/>
        <v>10</v>
      </c>
      <c r="D21" s="19">
        <v>22.2</v>
      </c>
      <c r="E21" s="81">
        <f t="shared" si="2"/>
        <v>155.54999999999998</v>
      </c>
      <c r="F21" s="18">
        <v>12</v>
      </c>
      <c r="G21" s="22">
        <v>1</v>
      </c>
      <c r="H21" s="81">
        <f t="shared" si="3"/>
        <v>12.016666666666667</v>
      </c>
      <c r="I21" s="81">
        <f t="shared" si="0"/>
        <v>149.77147081371152</v>
      </c>
      <c r="J21" s="81">
        <f t="shared" si="1"/>
        <v>14.230799839375024</v>
      </c>
      <c r="M21" s="34"/>
      <c r="N21" s="78">
        <v>152.97999999999999</v>
      </c>
      <c r="O21" s="80">
        <f t="shared" si="4"/>
        <v>146.8407490964845</v>
      </c>
      <c r="P21" s="84">
        <v>1.71</v>
      </c>
      <c r="Q21" s="62">
        <f t="shared" si="5"/>
        <v>1.5470934180265032</v>
      </c>
      <c r="S21" s="190"/>
      <c r="T21" s="191"/>
      <c r="U21" s="179"/>
      <c r="V21" s="114"/>
      <c r="W21" s="114"/>
      <c r="X21" s="114"/>
      <c r="Y21" s="114"/>
      <c r="Z21" s="114"/>
      <c r="AA21" s="114"/>
    </row>
    <row r="22" spans="1:27">
      <c r="A22" s="28">
        <f t="shared" si="8"/>
        <v>39622</v>
      </c>
      <c r="B22" s="16">
        <f t="shared" si="6"/>
        <v>180</v>
      </c>
      <c r="C22" s="18">
        <f t="shared" si="7"/>
        <v>10</v>
      </c>
      <c r="D22" s="19">
        <v>25</v>
      </c>
      <c r="E22" s="81">
        <f t="shared" si="2"/>
        <v>156.25</v>
      </c>
      <c r="F22" s="18">
        <v>11</v>
      </c>
      <c r="G22" s="22">
        <v>44</v>
      </c>
      <c r="H22" s="81">
        <f t="shared" si="3"/>
        <v>11.733333333333333</v>
      </c>
      <c r="I22" s="81">
        <f t="shared" si="0"/>
        <v>150.13155733216513</v>
      </c>
      <c r="J22" s="81">
        <f t="shared" si="1"/>
        <v>14.077709633848063</v>
      </c>
      <c r="N22" s="78">
        <v>153.72</v>
      </c>
      <c r="O22" s="80">
        <f t="shared" si="4"/>
        <v>147.21961669039536</v>
      </c>
      <c r="P22" s="81">
        <v>1.7</v>
      </c>
      <c r="Q22" s="62">
        <f t="shared" si="5"/>
        <v>1.5275106779104151</v>
      </c>
    </row>
    <row r="23" spans="1:27">
      <c r="A23" s="28">
        <f t="shared" si="8"/>
        <v>39632</v>
      </c>
      <c r="B23" s="16">
        <f t="shared" si="6"/>
        <v>190</v>
      </c>
      <c r="C23" s="18">
        <f t="shared" si="7"/>
        <v>10</v>
      </c>
      <c r="D23" s="19">
        <v>28.3</v>
      </c>
      <c r="E23" s="81">
        <f t="shared" si="2"/>
        <v>157.07500000000002</v>
      </c>
      <c r="F23" s="18">
        <v>11</v>
      </c>
      <c r="G23" s="22">
        <v>24</v>
      </c>
      <c r="H23" s="81">
        <f t="shared" si="3"/>
        <v>11.4</v>
      </c>
      <c r="I23" s="81">
        <f t="shared" si="0"/>
        <v>150.61664385061877</v>
      </c>
      <c r="J23" s="81">
        <f t="shared" si="1"/>
        <v>13.874619428321104</v>
      </c>
      <c r="N23" s="78">
        <v>154.58000000000001</v>
      </c>
      <c r="O23" s="80">
        <f t="shared" si="4"/>
        <v>147.71848428430621</v>
      </c>
      <c r="P23" s="81">
        <v>1.69</v>
      </c>
      <c r="Q23" s="62">
        <f t="shared" si="5"/>
        <v>1.5079279377943271</v>
      </c>
    </row>
    <row r="24" spans="1:27">
      <c r="A24" s="28">
        <f t="shared" si="8"/>
        <v>39642</v>
      </c>
      <c r="B24" s="16">
        <f t="shared" si="6"/>
        <v>200</v>
      </c>
      <c r="C24" s="18">
        <f t="shared" si="7"/>
        <v>10</v>
      </c>
      <c r="D24" s="19">
        <v>31.9</v>
      </c>
      <c r="E24" s="81">
        <f t="shared" si="2"/>
        <v>157.97499999999999</v>
      </c>
      <c r="F24" s="18">
        <v>11</v>
      </c>
      <c r="G24" s="22">
        <v>2</v>
      </c>
      <c r="H24" s="81">
        <f t="shared" si="3"/>
        <v>11.033333333333333</v>
      </c>
      <c r="I24" s="81">
        <f t="shared" si="0"/>
        <v>151.17673036907237</v>
      </c>
      <c r="J24" s="81">
        <f t="shared" si="1"/>
        <v>13.63819588946081</v>
      </c>
      <c r="N24" s="78">
        <v>155.54</v>
      </c>
      <c r="O24" s="80">
        <f t="shared" si="4"/>
        <v>148.31735187821707</v>
      </c>
      <c r="P24" s="81">
        <v>1.67</v>
      </c>
      <c r="Q24" s="62">
        <f t="shared" si="5"/>
        <v>1.4783451976782389</v>
      </c>
    </row>
    <row r="25" spans="1:27">
      <c r="A25" s="28">
        <f t="shared" si="8"/>
        <v>39652</v>
      </c>
      <c r="B25" s="16">
        <f t="shared" si="6"/>
        <v>210</v>
      </c>
      <c r="C25" s="18">
        <f t="shared" si="7"/>
        <v>10</v>
      </c>
      <c r="D25" s="19">
        <v>35.9</v>
      </c>
      <c r="E25" s="81">
        <f t="shared" si="2"/>
        <v>158.97499999999999</v>
      </c>
      <c r="F25" s="18">
        <v>10</v>
      </c>
      <c r="G25" s="22">
        <v>38</v>
      </c>
      <c r="H25" s="81">
        <f t="shared" si="3"/>
        <v>10.633333333333333</v>
      </c>
      <c r="I25" s="81">
        <f t="shared" si="0"/>
        <v>151.836816887526</v>
      </c>
      <c r="J25" s="81">
        <f t="shared" si="1"/>
        <v>13.368439017267184</v>
      </c>
      <c r="N25" s="78">
        <v>156.6</v>
      </c>
      <c r="O25" s="80">
        <f t="shared" si="4"/>
        <v>149.01621947212791</v>
      </c>
      <c r="P25" s="81">
        <v>1.67</v>
      </c>
      <c r="Q25" s="62">
        <f t="shared" si="5"/>
        <v>1.468762457562151</v>
      </c>
    </row>
    <row r="26" spans="1:27">
      <c r="A26" s="28">
        <f t="shared" si="8"/>
        <v>39662</v>
      </c>
      <c r="B26" s="16">
        <f t="shared" si="6"/>
        <v>220</v>
      </c>
      <c r="C26" s="18">
        <f t="shared" si="7"/>
        <v>10</v>
      </c>
      <c r="D26" s="19">
        <v>40.200000000000003</v>
      </c>
      <c r="E26" s="81">
        <f t="shared" si="2"/>
        <v>160.05000000000001</v>
      </c>
      <c r="F26" s="18">
        <v>10</v>
      </c>
      <c r="G26" s="22">
        <v>13</v>
      </c>
      <c r="H26" s="81">
        <f t="shared" si="3"/>
        <v>10.216666666666667</v>
      </c>
      <c r="I26" s="81">
        <f t="shared" si="0"/>
        <v>152.57190340597964</v>
      </c>
      <c r="J26" s="81">
        <f t="shared" si="1"/>
        <v>13.082015478406891</v>
      </c>
      <c r="N26" s="78">
        <v>157.74</v>
      </c>
      <c r="O26" s="80">
        <f t="shared" si="4"/>
        <v>149.79508706603877</v>
      </c>
      <c r="P26" s="81">
        <v>1.66</v>
      </c>
      <c r="Q26" s="62">
        <f t="shared" si="5"/>
        <v>1.4491797174460628</v>
      </c>
    </row>
    <row r="27" spans="1:27">
      <c r="A27" s="28">
        <f t="shared" si="8"/>
        <v>39672</v>
      </c>
      <c r="B27" s="16">
        <f t="shared" si="6"/>
        <v>230</v>
      </c>
      <c r="C27" s="18">
        <f t="shared" si="7"/>
        <v>10</v>
      </c>
      <c r="D27" s="19">
        <v>44.6</v>
      </c>
      <c r="E27" s="81">
        <f t="shared" si="2"/>
        <v>161.15</v>
      </c>
      <c r="F27" s="18">
        <v>9</v>
      </c>
      <c r="G27" s="22">
        <v>46</v>
      </c>
      <c r="H27" s="81">
        <f t="shared" si="3"/>
        <v>9.7666666666666675</v>
      </c>
      <c r="I27" s="81">
        <f t="shared" si="0"/>
        <v>153.33198992443323</v>
      </c>
      <c r="J27" s="81">
        <f t="shared" si="1"/>
        <v>12.762258606213267</v>
      </c>
      <c r="K27" s="1"/>
      <c r="N27" s="78">
        <v>158.93</v>
      </c>
      <c r="O27" s="80">
        <f t="shared" si="4"/>
        <v>150.62395465994962</v>
      </c>
      <c r="P27" s="81">
        <v>1.66</v>
      </c>
      <c r="Q27" s="62">
        <f t="shared" si="5"/>
        <v>1.4395969773299748</v>
      </c>
    </row>
    <row r="28" spans="1:27">
      <c r="A28" s="28">
        <f t="shared" si="8"/>
        <v>39682</v>
      </c>
      <c r="B28" s="16">
        <f t="shared" si="6"/>
        <v>240</v>
      </c>
      <c r="C28" s="18">
        <f t="shared" si="7"/>
        <v>10</v>
      </c>
      <c r="D28" s="19">
        <v>49.3</v>
      </c>
      <c r="E28" s="81">
        <f t="shared" si="2"/>
        <v>162.32500000000002</v>
      </c>
      <c r="F28" s="18">
        <v>9</v>
      </c>
      <c r="G28" s="22">
        <v>18</v>
      </c>
      <c r="H28" s="81">
        <f t="shared" si="3"/>
        <v>9.3000000000000007</v>
      </c>
      <c r="I28" s="83">
        <f t="shared" si="0"/>
        <v>154.16707644288687</v>
      </c>
      <c r="J28" s="83">
        <f t="shared" si="1"/>
        <v>12.425835067352974</v>
      </c>
      <c r="K28" s="1"/>
      <c r="N28" s="78">
        <v>160.16</v>
      </c>
      <c r="O28" s="80">
        <f t="shared" si="4"/>
        <v>151.49282225386048</v>
      </c>
      <c r="P28" s="81">
        <v>1.66</v>
      </c>
      <c r="Q28" s="62">
        <f t="shared" si="5"/>
        <v>1.4300142372138867</v>
      </c>
    </row>
    <row r="29" spans="1:27">
      <c r="A29" s="28">
        <f t="shared" si="8"/>
        <v>39692</v>
      </c>
      <c r="B29" s="16">
        <f t="shared" si="6"/>
        <v>250</v>
      </c>
      <c r="C29" s="18">
        <f t="shared" si="7"/>
        <v>10</v>
      </c>
      <c r="D29" s="19">
        <v>54</v>
      </c>
      <c r="E29" s="81">
        <f t="shared" si="2"/>
        <v>163.5</v>
      </c>
      <c r="F29" s="18">
        <v>8</v>
      </c>
      <c r="G29" s="22">
        <v>50</v>
      </c>
      <c r="H29" s="81">
        <f t="shared" si="3"/>
        <v>8.8333333333333339</v>
      </c>
      <c r="I29" s="81">
        <f t="shared" si="0"/>
        <v>155.00216296134047</v>
      </c>
      <c r="J29" s="81">
        <f t="shared" si="1"/>
        <v>12.089411528492681</v>
      </c>
      <c r="K29" s="1"/>
      <c r="N29" s="78">
        <v>161.41</v>
      </c>
      <c r="O29" s="80">
        <f t="shared" si="4"/>
        <v>152.38168984777133</v>
      </c>
      <c r="P29" s="81">
        <v>1.67</v>
      </c>
      <c r="Q29" s="62">
        <f t="shared" si="5"/>
        <v>1.4304314970977987</v>
      </c>
    </row>
    <row r="30" spans="1:27">
      <c r="A30" s="28">
        <f t="shared" si="8"/>
        <v>39702</v>
      </c>
      <c r="B30" s="16">
        <f t="shared" si="6"/>
        <v>260</v>
      </c>
      <c r="C30" s="18">
        <f t="shared" si="7"/>
        <v>10</v>
      </c>
      <c r="D30" s="19">
        <v>58.7</v>
      </c>
      <c r="E30" s="81">
        <f t="shared" si="2"/>
        <v>164.67500000000001</v>
      </c>
      <c r="F30" s="18">
        <v>8</v>
      </c>
      <c r="G30" s="22">
        <v>21</v>
      </c>
      <c r="H30" s="81">
        <f t="shared" si="3"/>
        <v>8.35</v>
      </c>
      <c r="I30" s="81">
        <f t="shared" si="0"/>
        <v>155.83724947979411</v>
      </c>
      <c r="J30" s="81">
        <f t="shared" si="1"/>
        <v>11.73632132296572</v>
      </c>
      <c r="K30" s="1"/>
      <c r="N30" s="78">
        <v>162.66999999999999</v>
      </c>
      <c r="O30" s="80">
        <f t="shared" si="4"/>
        <v>153.28055744168216</v>
      </c>
      <c r="P30" s="81">
        <v>1.68</v>
      </c>
      <c r="Q30" s="62">
        <f t="shared" si="5"/>
        <v>1.4308487569817108</v>
      </c>
    </row>
    <row r="31" spans="1:27">
      <c r="A31" s="28">
        <f t="shared" si="8"/>
        <v>39712</v>
      </c>
      <c r="B31" s="16">
        <f t="shared" si="6"/>
        <v>270</v>
      </c>
      <c r="C31" s="18">
        <v>11</v>
      </c>
      <c r="D31" s="19">
        <v>3.4</v>
      </c>
      <c r="E31" s="81">
        <f t="shared" si="2"/>
        <v>165.85</v>
      </c>
      <c r="F31" s="18">
        <v>7</v>
      </c>
      <c r="G31" s="22">
        <v>53</v>
      </c>
      <c r="H31" s="81">
        <f t="shared" si="3"/>
        <v>7.8833333333333329</v>
      </c>
      <c r="I31" s="81">
        <f t="shared" si="0"/>
        <v>156.67233599824772</v>
      </c>
      <c r="J31" s="81">
        <f t="shared" si="1"/>
        <v>11.399897784105427</v>
      </c>
      <c r="K31" s="1"/>
      <c r="N31" s="78">
        <v>163.92</v>
      </c>
      <c r="O31" s="80">
        <f t="shared" si="4"/>
        <v>154.16942503559304</v>
      </c>
      <c r="P31" s="81">
        <v>1.7</v>
      </c>
      <c r="Q31" s="62">
        <f t="shared" si="5"/>
        <v>1.4412660168656226</v>
      </c>
    </row>
    <row r="32" spans="1:27">
      <c r="A32" s="28">
        <f t="shared" si="8"/>
        <v>39722</v>
      </c>
      <c r="B32" s="16">
        <f t="shared" si="6"/>
        <v>280</v>
      </c>
      <c r="C32" s="18">
        <v>11</v>
      </c>
      <c r="D32" s="19">
        <v>7.9</v>
      </c>
      <c r="E32" s="81">
        <f t="shared" si="2"/>
        <v>166.97499999999999</v>
      </c>
      <c r="F32" s="18">
        <v>7</v>
      </c>
      <c r="G32" s="22">
        <v>26</v>
      </c>
      <c r="H32" s="81">
        <f t="shared" si="3"/>
        <v>7.4333333333333336</v>
      </c>
      <c r="I32" s="81">
        <f t="shared" si="0"/>
        <v>157.45742251670131</v>
      </c>
      <c r="J32" s="81">
        <f t="shared" si="1"/>
        <v>11.080140911911801</v>
      </c>
      <c r="K32" s="1"/>
      <c r="N32" s="78">
        <v>165.13</v>
      </c>
      <c r="O32" s="80">
        <f t="shared" si="4"/>
        <v>155.01829262950389</v>
      </c>
      <c r="P32" s="81">
        <v>1.71</v>
      </c>
      <c r="Q32" s="62">
        <f t="shared" si="5"/>
        <v>1.4416832767495347</v>
      </c>
    </row>
    <row r="33" spans="1:17">
      <c r="A33" s="28">
        <f t="shared" si="8"/>
        <v>39732</v>
      </c>
      <c r="B33" s="16">
        <f t="shared" si="6"/>
        <v>290</v>
      </c>
      <c r="C33" s="18">
        <v>11</v>
      </c>
      <c r="D33" s="19">
        <v>12.3</v>
      </c>
      <c r="E33" s="81">
        <f t="shared" si="2"/>
        <v>168.07499999999999</v>
      </c>
      <c r="F33" s="18">
        <v>7</v>
      </c>
      <c r="G33" s="22">
        <v>0</v>
      </c>
      <c r="H33" s="81">
        <f t="shared" si="3"/>
        <v>7</v>
      </c>
      <c r="I33" s="81">
        <f t="shared" si="0"/>
        <v>158.21750903515493</v>
      </c>
      <c r="J33" s="81">
        <f t="shared" si="1"/>
        <v>10.777050706384843</v>
      </c>
      <c r="K33" s="1"/>
      <c r="N33" s="78">
        <v>166.3</v>
      </c>
      <c r="O33" s="80">
        <f t="shared" si="4"/>
        <v>155.82716022341475</v>
      </c>
      <c r="P33" s="81">
        <v>1.74</v>
      </c>
      <c r="Q33" s="62">
        <f t="shared" si="5"/>
        <v>1.4621005366334465</v>
      </c>
    </row>
    <row r="34" spans="1:17">
      <c r="A34" s="28">
        <f t="shared" si="8"/>
        <v>39742</v>
      </c>
      <c r="B34" s="16">
        <f t="shared" si="6"/>
        <v>300</v>
      </c>
      <c r="C34" s="18">
        <v>11</v>
      </c>
      <c r="D34" s="19">
        <v>16.399999999999999</v>
      </c>
      <c r="E34" s="81">
        <f t="shared" si="2"/>
        <v>169.1</v>
      </c>
      <c r="F34" s="18">
        <v>6</v>
      </c>
      <c r="G34" s="22">
        <v>36</v>
      </c>
      <c r="H34" s="81">
        <f t="shared" si="3"/>
        <v>6.6</v>
      </c>
      <c r="I34" s="81">
        <f t="shared" si="0"/>
        <v>158.90259555360856</v>
      </c>
      <c r="J34" s="81">
        <f t="shared" si="1"/>
        <v>10.507293834191216</v>
      </c>
      <c r="K34" s="1"/>
      <c r="N34" s="78">
        <v>167.4</v>
      </c>
      <c r="O34" s="80">
        <f t="shared" si="4"/>
        <v>156.56602781732559</v>
      </c>
      <c r="P34" s="81">
        <v>1.76</v>
      </c>
      <c r="Q34" s="62">
        <f t="shared" si="5"/>
        <v>1.4725177965173586</v>
      </c>
    </row>
    <row r="35" spans="1:17">
      <c r="A35" s="28">
        <f t="shared" si="8"/>
        <v>39752</v>
      </c>
      <c r="B35" s="16">
        <f t="shared" si="6"/>
        <v>310</v>
      </c>
      <c r="C35" s="18">
        <v>11</v>
      </c>
      <c r="D35" s="19">
        <v>20.2</v>
      </c>
      <c r="E35" s="81">
        <f t="shared" si="2"/>
        <v>170.04999999999998</v>
      </c>
      <c r="F35" s="18">
        <v>6</v>
      </c>
      <c r="G35" s="22">
        <v>14</v>
      </c>
      <c r="H35" s="81">
        <f t="shared" si="3"/>
        <v>6.2333333333333334</v>
      </c>
      <c r="I35" s="81">
        <f t="shared" si="0"/>
        <v>159.51268207206218</v>
      </c>
      <c r="J35" s="81">
        <f t="shared" si="1"/>
        <v>10.270870295330923</v>
      </c>
      <c r="K35" s="1"/>
      <c r="N35" s="78">
        <v>168.41</v>
      </c>
      <c r="O35" s="80">
        <f t="shared" si="4"/>
        <v>157.21489541123645</v>
      </c>
      <c r="P35" s="81">
        <v>1.79</v>
      </c>
      <c r="Q35" s="62">
        <f t="shared" si="5"/>
        <v>1.4929350564012704</v>
      </c>
    </row>
    <row r="36" spans="1:17">
      <c r="A36" s="28">
        <f t="shared" si="8"/>
        <v>39762</v>
      </c>
      <c r="B36" s="16">
        <f t="shared" si="6"/>
        <v>320</v>
      </c>
      <c r="C36" s="18">
        <v>11</v>
      </c>
      <c r="D36" s="19">
        <v>23.6</v>
      </c>
      <c r="E36" s="81">
        <f t="shared" si="2"/>
        <v>170.89999999999998</v>
      </c>
      <c r="F36" s="18">
        <v>5</v>
      </c>
      <c r="G36" s="22">
        <v>55</v>
      </c>
      <c r="H36" s="81">
        <f t="shared" si="3"/>
        <v>5.916666666666667</v>
      </c>
      <c r="I36" s="81">
        <f t="shared" si="0"/>
        <v>160.0227685905158</v>
      </c>
      <c r="J36" s="81">
        <f t="shared" si="1"/>
        <v>10.08444675647063</v>
      </c>
      <c r="K36" s="1"/>
      <c r="N36" s="78">
        <v>169.31</v>
      </c>
      <c r="O36" s="80">
        <f t="shared" si="4"/>
        <v>157.75376300514731</v>
      </c>
      <c r="P36" s="81">
        <v>1.83</v>
      </c>
      <c r="Q36" s="62">
        <f t="shared" si="5"/>
        <v>1.5233523162851825</v>
      </c>
    </row>
    <row r="37" spans="1:17">
      <c r="A37" s="28">
        <f t="shared" si="8"/>
        <v>39772</v>
      </c>
      <c r="B37" s="16">
        <f t="shared" si="6"/>
        <v>330</v>
      </c>
      <c r="C37" s="18">
        <v>11</v>
      </c>
      <c r="D37" s="19">
        <v>26.5</v>
      </c>
      <c r="E37" s="81">
        <f t="shared" si="2"/>
        <v>171.625</v>
      </c>
      <c r="F37" s="18">
        <v>5</v>
      </c>
      <c r="G37" s="22">
        <v>38</v>
      </c>
      <c r="H37" s="81">
        <f t="shared" si="3"/>
        <v>5.6333333333333329</v>
      </c>
      <c r="I37" s="81">
        <f t="shared" si="0"/>
        <v>160.40785510896941</v>
      </c>
      <c r="J37" s="81">
        <f t="shared" si="1"/>
        <v>9.9313565509436721</v>
      </c>
      <c r="K37" s="1"/>
      <c r="N37" s="78">
        <v>170.09</v>
      </c>
      <c r="O37" s="80">
        <f t="shared" si="4"/>
        <v>158.17263059905815</v>
      </c>
      <c r="P37" s="81">
        <v>1.86</v>
      </c>
      <c r="Q37" s="62">
        <f t="shared" si="5"/>
        <v>1.5437695761690944</v>
      </c>
    </row>
    <row r="38" spans="1:17">
      <c r="A38" s="28">
        <f t="shared" si="8"/>
        <v>39782</v>
      </c>
      <c r="B38" s="16">
        <f t="shared" si="6"/>
        <v>340</v>
      </c>
      <c r="C38" s="18">
        <v>11</v>
      </c>
      <c r="D38" s="19">
        <v>28.9</v>
      </c>
      <c r="E38" s="81">
        <f t="shared" si="2"/>
        <v>172.22500000000002</v>
      </c>
      <c r="F38" s="18">
        <v>5</v>
      </c>
      <c r="G38" s="22">
        <v>26</v>
      </c>
      <c r="H38" s="81">
        <f t="shared" si="3"/>
        <v>5.4333333333333336</v>
      </c>
      <c r="I38" s="81">
        <f t="shared" si="0"/>
        <v>160.66794162742306</v>
      </c>
      <c r="J38" s="81">
        <f t="shared" si="1"/>
        <v>9.8615996787500464</v>
      </c>
      <c r="K38" s="1"/>
      <c r="N38" s="78">
        <v>170.73</v>
      </c>
      <c r="O38" s="80">
        <f t="shared" si="4"/>
        <v>158.45149819296898</v>
      </c>
      <c r="P38" s="81">
        <v>1.91</v>
      </c>
      <c r="Q38" s="62">
        <f t="shared" si="5"/>
        <v>1.5841868360530063</v>
      </c>
    </row>
    <row r="39" spans="1:17">
      <c r="A39" s="28">
        <f t="shared" si="8"/>
        <v>39792</v>
      </c>
      <c r="B39" s="16">
        <f t="shared" si="6"/>
        <v>350</v>
      </c>
      <c r="C39" s="18">
        <v>11</v>
      </c>
      <c r="D39" s="19">
        <v>30.8</v>
      </c>
      <c r="E39" s="81">
        <f t="shared" si="2"/>
        <v>172.70000000000002</v>
      </c>
      <c r="F39" s="18">
        <v>5</v>
      </c>
      <c r="G39" s="22">
        <v>17</v>
      </c>
      <c r="H39" s="81">
        <f t="shared" si="3"/>
        <v>5.2833333333333332</v>
      </c>
      <c r="I39" s="81">
        <f t="shared" si="0"/>
        <v>160.80302814587668</v>
      </c>
      <c r="J39" s="81">
        <f t="shared" si="1"/>
        <v>9.8418428065564179</v>
      </c>
      <c r="K39" s="1"/>
      <c r="N39" s="78">
        <v>171.2</v>
      </c>
      <c r="O39" s="80">
        <f t="shared" si="4"/>
        <v>158.56036578687986</v>
      </c>
      <c r="P39" s="81">
        <v>1.95</v>
      </c>
      <c r="Q39" s="62">
        <f t="shared" si="5"/>
        <v>1.6146040959369183</v>
      </c>
    </row>
    <row r="40" spans="1:17">
      <c r="A40" s="28">
        <f t="shared" si="8"/>
        <v>39802</v>
      </c>
      <c r="B40" s="16">
        <f t="shared" si="6"/>
        <v>360</v>
      </c>
      <c r="C40" s="18">
        <v>11</v>
      </c>
      <c r="D40" s="19">
        <v>32</v>
      </c>
      <c r="E40" s="81">
        <f t="shared" si="2"/>
        <v>173</v>
      </c>
      <c r="F40" s="18">
        <v>5</v>
      </c>
      <c r="G40" s="22">
        <v>12</v>
      </c>
      <c r="H40" s="81">
        <f t="shared" si="3"/>
        <v>5.2</v>
      </c>
      <c r="I40" s="81">
        <f t="shared" si="0"/>
        <v>160.76311466433029</v>
      </c>
      <c r="J40" s="81">
        <f t="shared" si="1"/>
        <v>9.8887526010294593</v>
      </c>
      <c r="K40" s="1"/>
      <c r="N40" s="78">
        <v>171.51</v>
      </c>
      <c r="O40" s="80">
        <f t="shared" si="4"/>
        <v>158.5092333807907</v>
      </c>
      <c r="P40" s="81">
        <v>1.99</v>
      </c>
      <c r="Q40" s="62">
        <f t="shared" si="5"/>
        <v>1.6450213558208302</v>
      </c>
    </row>
    <row r="41" spans="1:17">
      <c r="A41" s="143">
        <v>39807</v>
      </c>
      <c r="B41" s="144">
        <v>365.24</v>
      </c>
      <c r="C41" s="145"/>
      <c r="D41" s="144"/>
      <c r="E41" s="146">
        <v>173.09</v>
      </c>
      <c r="F41" s="145"/>
      <c r="G41" s="147"/>
      <c r="H41" s="146">
        <v>5.1929999999999996</v>
      </c>
      <c r="I41" s="146">
        <f t="shared" si="0"/>
        <v>160.67499999999998</v>
      </c>
      <c r="J41" s="146">
        <f t="shared" si="1"/>
        <v>9.9499999999999993</v>
      </c>
      <c r="K41" s="242" t="s">
        <v>17</v>
      </c>
      <c r="L41" s="243"/>
      <c r="M41" s="244"/>
      <c r="N41" s="237">
        <v>171.6</v>
      </c>
      <c r="O41" s="238">
        <f t="shared" si="4"/>
        <v>158.41</v>
      </c>
      <c r="P41" s="239">
        <v>2.0099999999999998</v>
      </c>
      <c r="Q41" s="240">
        <f t="shared" si="5"/>
        <v>1.66</v>
      </c>
    </row>
    <row r="42" spans="1:17">
      <c r="A42" s="28">
        <f>A40+10</f>
        <v>39812</v>
      </c>
      <c r="B42" s="16">
        <f>B40+10</f>
        <v>370</v>
      </c>
      <c r="C42" s="18">
        <v>11</v>
      </c>
      <c r="D42" s="19">
        <v>32.5</v>
      </c>
      <c r="E42" s="81">
        <f t="shared" si="2"/>
        <v>173.125</v>
      </c>
      <c r="F42" s="18">
        <v>5</v>
      </c>
      <c r="G42" s="22">
        <v>12</v>
      </c>
      <c r="H42" s="81">
        <f t="shared" si="3"/>
        <v>5.2</v>
      </c>
      <c r="I42" s="81">
        <f t="shared" si="0"/>
        <v>160.54820118278391</v>
      </c>
      <c r="J42" s="81">
        <f t="shared" si="1"/>
        <v>10.018995728835833</v>
      </c>
      <c r="N42" s="232">
        <v>171.63</v>
      </c>
      <c r="O42" s="80">
        <f t="shared" si="4"/>
        <v>158.26810097470155</v>
      </c>
      <c r="P42" s="81">
        <v>2.04</v>
      </c>
      <c r="Q42" s="62">
        <f t="shared" si="5"/>
        <v>1.6854386157047423</v>
      </c>
    </row>
    <row r="43" spans="1:17" ht="13.5" thickBot="1">
      <c r="A43" s="29">
        <v>39822</v>
      </c>
      <c r="B43" s="17">
        <f>B42+10</f>
        <v>380</v>
      </c>
      <c r="C43" s="20">
        <v>11</v>
      </c>
      <c r="D43" s="21">
        <v>32.299999999999997</v>
      </c>
      <c r="E43" s="30">
        <f t="shared" si="2"/>
        <v>173.07500000000002</v>
      </c>
      <c r="F43" s="20">
        <v>5</v>
      </c>
      <c r="G43" s="23">
        <v>15</v>
      </c>
      <c r="H43" s="81">
        <f t="shared" si="3"/>
        <v>5.25</v>
      </c>
      <c r="I43" s="81">
        <f t="shared" ref="I43" si="9">E43-B43*$F$45</f>
        <v>160.15828770123753</v>
      </c>
      <c r="J43" s="81">
        <f t="shared" ref="J43" si="10">H43-B43*$F$44</f>
        <v>10.199238856642207</v>
      </c>
      <c r="N43" s="233">
        <v>171.57</v>
      </c>
      <c r="O43" s="234">
        <f t="shared" si="4"/>
        <v>157.84696856861243</v>
      </c>
      <c r="P43" s="235">
        <v>2.09</v>
      </c>
      <c r="Q43" s="236">
        <f t="shared" si="5"/>
        <v>1.7258558755886542</v>
      </c>
    </row>
    <row r="44" spans="1:17">
      <c r="A44" s="156" t="s">
        <v>31</v>
      </c>
      <c r="B44" s="161"/>
      <c r="C44" s="161"/>
      <c r="D44" s="161"/>
      <c r="E44" s="161"/>
      <c r="F44" s="35">
        <f>(H41-H4)/365.24</f>
        <v>-1.3024312780637388E-2</v>
      </c>
      <c r="G44" s="12" t="s">
        <v>18</v>
      </c>
      <c r="H44" s="108" t="s">
        <v>38</v>
      </c>
      <c r="I44" s="109">
        <f>MAX(I4:I41)</f>
        <v>160.80302814587668</v>
      </c>
      <c r="J44" s="110">
        <f>MAX(J4:J41)</f>
        <v>14.370313583762274</v>
      </c>
      <c r="K44" s="15"/>
    </row>
    <row r="45" spans="1:17" ht="13.5" thickBot="1">
      <c r="A45" s="156" t="s">
        <v>32</v>
      </c>
      <c r="B45" s="156"/>
      <c r="C45" s="156"/>
      <c r="D45" s="156"/>
      <c r="E45" s="156"/>
      <c r="F45" s="35">
        <f>(E41-E4)/365.24</f>
        <v>3.3991348154638099E-2</v>
      </c>
      <c r="G45" s="13" t="s">
        <v>18</v>
      </c>
      <c r="H45" s="111" t="s">
        <v>39</v>
      </c>
      <c r="I45" s="112">
        <f>MIN(I4:I41)</f>
        <v>149.47629777680427</v>
      </c>
      <c r="J45" s="113">
        <f>MIN(J4:J41)</f>
        <v>9.8418428065564179</v>
      </c>
      <c r="K45" s="13"/>
      <c r="L45" s="3"/>
      <c r="N45" s="98">
        <f>(N41-N4)/365.24</f>
        <v>3.611324060891468E-2</v>
      </c>
      <c r="P45" s="9">
        <f>(P41-P4)/365.24</f>
        <v>9.582740116088048E-4</v>
      </c>
    </row>
    <row r="46" spans="1:17">
      <c r="A46" s="162" t="s">
        <v>5</v>
      </c>
      <c r="B46" s="163"/>
      <c r="C46" s="76"/>
      <c r="D46" s="151" t="s">
        <v>44</v>
      </c>
      <c r="E46" s="152"/>
      <c r="F46" s="152"/>
      <c r="G46" s="153"/>
      <c r="H46" s="11"/>
      <c r="I46" s="107"/>
      <c r="J46" s="102"/>
      <c r="K46" s="15"/>
      <c r="L46" s="13"/>
    </row>
    <row r="47" spans="1:17" ht="13.5" thickBot="1">
      <c r="A47" s="104" t="s">
        <v>11</v>
      </c>
      <c r="B47" s="74">
        <f>SQRT((I45-I44)^2+(J45-J44)^2)/2</f>
        <v>6.0992185653916877</v>
      </c>
      <c r="C47" s="105" t="s">
        <v>18</v>
      </c>
      <c r="D47" s="156" t="s">
        <v>45</v>
      </c>
      <c r="E47" s="156"/>
      <c r="F47" s="156"/>
      <c r="G47" s="157"/>
      <c r="H47" s="32">
        <f>$B$47*SIN(RADIANS($K$5))</f>
        <v>0.17030017727895078</v>
      </c>
      <c r="I47" s="103" t="s">
        <v>18</v>
      </c>
      <c r="K47" s="11"/>
      <c r="L47" s="13"/>
    </row>
    <row r="48" spans="1:17">
      <c r="A48" s="158" t="s">
        <v>14</v>
      </c>
      <c r="B48" s="159"/>
      <c r="C48" s="160"/>
      <c r="D48" s="106"/>
      <c r="E48" s="154" t="s">
        <v>46</v>
      </c>
      <c r="F48" s="154"/>
      <c r="G48" s="155"/>
      <c r="H48" s="42">
        <f>0.18</f>
        <v>0.18</v>
      </c>
      <c r="I48" s="43" t="s">
        <v>18</v>
      </c>
    </row>
    <row r="49" spans="1:12" ht="13.5" thickBot="1">
      <c r="A49" s="73" t="s">
        <v>13</v>
      </c>
      <c r="B49" s="74">
        <f>1/SIN(RADIANS(B47))</f>
        <v>9.411719534757415</v>
      </c>
      <c r="C49" s="75" t="s">
        <v>12</v>
      </c>
      <c r="D49" s="3"/>
      <c r="H49" s="3"/>
      <c r="L49" s="3"/>
    </row>
    <row r="50" spans="1:12">
      <c r="G50" s="15"/>
      <c r="H50" s="13"/>
    </row>
    <row r="51" spans="1:12">
      <c r="G51" s="15"/>
      <c r="H51" s="13"/>
    </row>
    <row r="75" spans="2:24">
      <c r="M75" s="150"/>
      <c r="N75" s="4"/>
      <c r="O75" s="4"/>
      <c r="P75" s="222"/>
      <c r="Q75" s="222"/>
      <c r="R75" s="150"/>
      <c r="S75" s="150"/>
      <c r="T75" s="150"/>
      <c r="U75" s="150"/>
      <c r="V75" s="150"/>
      <c r="W75" s="150"/>
      <c r="X75" s="150"/>
    </row>
    <row r="76" spans="2:24">
      <c r="I76" s="4"/>
      <c r="J76" s="4"/>
      <c r="M76" s="205"/>
      <c r="N76" s="6"/>
      <c r="O76" s="6"/>
      <c r="P76" s="223"/>
      <c r="Q76" s="223"/>
      <c r="R76" s="7"/>
      <c r="S76" s="7"/>
      <c r="T76" s="7"/>
      <c r="U76" s="7"/>
      <c r="V76" s="7"/>
      <c r="W76" s="7"/>
      <c r="X76" s="150"/>
    </row>
    <row r="77" spans="2:24">
      <c r="B77" s="4"/>
      <c r="C77" s="4"/>
      <c r="D77" s="4"/>
      <c r="E77" s="4"/>
      <c r="F77" s="4"/>
      <c r="G77" s="4"/>
      <c r="H77" s="4"/>
      <c r="I77" s="3"/>
      <c r="J77" s="3"/>
      <c r="K77" s="4"/>
      <c r="M77" s="86"/>
      <c r="N77" s="85"/>
      <c r="O77" s="6"/>
      <c r="P77" s="99"/>
      <c r="Q77" s="32"/>
      <c r="R77" s="9"/>
      <c r="S77" s="99"/>
      <c r="T77" s="99"/>
      <c r="U77" s="9"/>
      <c r="V77" s="9"/>
      <c r="W77" s="9"/>
      <c r="X77" s="150"/>
    </row>
    <row r="78" spans="2:24">
      <c r="B78" s="3"/>
      <c r="C78" s="3"/>
      <c r="D78" s="3"/>
      <c r="E78" s="3"/>
      <c r="F78" s="3"/>
      <c r="G78" s="3"/>
      <c r="H78" s="3"/>
      <c r="I78" s="6"/>
      <c r="J78" s="7"/>
      <c r="K78" s="3"/>
      <c r="L78" s="5"/>
      <c r="M78" s="86"/>
      <c r="N78" s="85"/>
      <c r="O78" s="6"/>
      <c r="P78" s="99"/>
      <c r="Q78" s="32"/>
      <c r="R78" s="9"/>
      <c r="S78" s="99"/>
      <c r="T78" s="99"/>
      <c r="U78" s="9"/>
      <c r="V78" s="9"/>
      <c r="W78" s="9"/>
      <c r="X78" s="150"/>
    </row>
    <row r="79" spans="2:24">
      <c r="B79" s="6"/>
      <c r="C79" s="6"/>
      <c r="D79" s="6"/>
      <c r="E79" s="6"/>
      <c r="F79" s="6"/>
      <c r="G79" s="6"/>
      <c r="H79" s="6"/>
      <c r="I79" s="9"/>
      <c r="J79" s="10"/>
      <c r="K79" s="7"/>
      <c r="L79" s="3"/>
      <c r="M79" s="86"/>
      <c r="N79" s="85"/>
      <c r="O79" s="6"/>
      <c r="P79" s="99"/>
      <c r="Q79" s="32"/>
      <c r="R79" s="9"/>
      <c r="S79" s="99"/>
      <c r="T79" s="99"/>
      <c r="U79" s="9"/>
      <c r="V79" s="9"/>
      <c r="W79" s="9"/>
      <c r="X79" s="150"/>
    </row>
    <row r="80" spans="2:24">
      <c r="B80" s="8"/>
      <c r="C80" s="6"/>
      <c r="D80" s="6"/>
      <c r="E80" s="6"/>
      <c r="F80" s="6"/>
      <c r="G80" s="6"/>
      <c r="H80" s="9"/>
      <c r="I80" s="9"/>
      <c r="J80" s="10"/>
      <c r="K80" s="10"/>
      <c r="L80" s="7"/>
      <c r="M80" s="86"/>
      <c r="N80" s="85"/>
      <c r="O80" s="6"/>
      <c r="P80" s="99"/>
      <c r="Q80" s="32"/>
      <c r="R80" s="9"/>
      <c r="S80" s="99"/>
      <c r="T80" s="99"/>
      <c r="U80" s="9"/>
      <c r="V80" s="9"/>
      <c r="W80" s="9"/>
      <c r="X80" s="150"/>
    </row>
    <row r="81" spans="2:24">
      <c r="B81" s="8"/>
      <c r="C81" s="6"/>
      <c r="D81" s="6"/>
      <c r="E81" s="6"/>
      <c r="F81" s="6"/>
      <c r="G81" s="6"/>
      <c r="H81" s="9"/>
      <c r="I81" s="9"/>
      <c r="J81" s="10"/>
      <c r="K81" s="10"/>
      <c r="L81" s="10"/>
      <c r="M81" s="205"/>
      <c r="N81" s="85"/>
      <c r="O81" s="6"/>
      <c r="P81" s="182"/>
      <c r="Q81" s="183"/>
      <c r="R81" s="188"/>
      <c r="S81" s="182"/>
      <c r="T81" s="182"/>
      <c r="U81" s="188"/>
      <c r="V81" s="188"/>
      <c r="W81" s="188"/>
      <c r="X81" s="150"/>
    </row>
    <row r="82" spans="2:24">
      <c r="B82" s="8"/>
      <c r="C82" s="6"/>
      <c r="D82" s="6"/>
      <c r="E82" s="6"/>
      <c r="F82" s="6"/>
      <c r="G82" s="6"/>
      <c r="H82" s="9"/>
      <c r="I82" s="9"/>
      <c r="J82" s="10"/>
      <c r="K82" s="10"/>
      <c r="L82" s="10"/>
      <c r="M82" s="150"/>
      <c r="N82" s="85"/>
      <c r="O82" s="150"/>
      <c r="P82" s="150"/>
      <c r="Q82" s="150"/>
      <c r="R82" s="150"/>
      <c r="S82" s="150"/>
      <c r="T82" s="150"/>
      <c r="U82" s="150"/>
      <c r="V82" s="150"/>
      <c r="W82" s="150"/>
      <c r="X82" s="150"/>
    </row>
    <row r="83" spans="2:24">
      <c r="B83" s="8"/>
      <c r="C83" s="6"/>
      <c r="D83" s="6"/>
      <c r="E83" s="6"/>
      <c r="F83" s="6"/>
      <c r="G83" s="6"/>
      <c r="H83" s="9"/>
      <c r="K83" s="10"/>
      <c r="L83" s="10"/>
      <c r="M83" s="150"/>
      <c r="N83" s="85"/>
      <c r="O83" s="86"/>
      <c r="P83" s="150"/>
      <c r="Q83" s="150"/>
      <c r="R83" s="150"/>
      <c r="S83" s="150"/>
      <c r="T83" s="150"/>
      <c r="U83" s="150"/>
      <c r="V83" s="150"/>
      <c r="W83" s="150"/>
      <c r="X83" s="150"/>
    </row>
    <row r="84" spans="2:24">
      <c r="L84" s="10"/>
    </row>
    <row r="125" spans="1:38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</row>
    <row r="126" spans="1:38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</row>
    <row r="127" spans="1:38" ht="15.75">
      <c r="A127" s="217"/>
      <c r="B127" s="216"/>
      <c r="C127" s="216"/>
      <c r="D127" s="216"/>
      <c r="E127" s="216"/>
      <c r="F127" s="205"/>
      <c r="G127" s="205"/>
      <c r="H127" s="205"/>
      <c r="I127" s="205"/>
      <c r="J127" s="193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</row>
    <row r="128" spans="1:38" ht="15">
      <c r="A128" s="114"/>
      <c r="B128" s="114"/>
      <c r="C128" s="218"/>
      <c r="D128" s="219"/>
      <c r="E128" s="219"/>
      <c r="F128" s="218"/>
      <c r="G128" s="219"/>
      <c r="H128" s="219"/>
      <c r="I128" s="194"/>
      <c r="J128" s="194"/>
      <c r="K128" s="180"/>
      <c r="L128" s="195"/>
      <c r="M128" s="114"/>
      <c r="N128" s="259"/>
      <c r="O128" s="194"/>
      <c r="P128" s="260"/>
      <c r="Q128" s="19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</row>
    <row r="129" spans="1:38">
      <c r="A129" s="86"/>
      <c r="B129" s="86"/>
      <c r="C129" s="180"/>
      <c r="D129" s="180"/>
      <c r="E129" s="180"/>
      <c r="F129" s="180"/>
      <c r="G129" s="180"/>
      <c r="H129" s="180"/>
      <c r="I129" s="180"/>
      <c r="J129" s="180"/>
      <c r="K129" s="192"/>
      <c r="L129" s="180"/>
      <c r="M129" s="114"/>
      <c r="N129" s="180"/>
      <c r="O129" s="180"/>
      <c r="P129" s="180"/>
      <c r="Q129" s="180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</row>
    <row r="130" spans="1:38">
      <c r="A130" s="181"/>
      <c r="B130" s="86"/>
      <c r="C130" s="182"/>
      <c r="D130" s="183"/>
      <c r="E130" s="183"/>
      <c r="F130" s="182"/>
      <c r="G130" s="182"/>
      <c r="H130" s="183"/>
      <c r="I130" s="183"/>
      <c r="J130" s="183"/>
      <c r="K130" s="114"/>
      <c r="L130" s="114"/>
      <c r="M130" s="114"/>
      <c r="N130" s="183"/>
      <c r="O130" s="188"/>
      <c r="P130" s="183"/>
      <c r="Q130" s="188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</row>
    <row r="131" spans="1:38">
      <c r="A131" s="181"/>
      <c r="B131" s="86"/>
      <c r="C131" s="182"/>
      <c r="D131" s="183"/>
      <c r="E131" s="183"/>
      <c r="F131" s="182"/>
      <c r="G131" s="182"/>
      <c r="H131" s="183"/>
      <c r="I131" s="183"/>
      <c r="J131" s="183"/>
      <c r="K131" s="86"/>
      <c r="L131" s="86"/>
      <c r="M131" s="114"/>
      <c r="N131" s="183"/>
      <c r="O131" s="188"/>
      <c r="P131" s="183"/>
      <c r="Q131" s="188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</row>
    <row r="132" spans="1:38">
      <c r="A132" s="181"/>
      <c r="B132" s="86"/>
      <c r="C132" s="182"/>
      <c r="D132" s="183"/>
      <c r="E132" s="183"/>
      <c r="F132" s="182"/>
      <c r="G132" s="182"/>
      <c r="H132" s="183"/>
      <c r="I132" s="183"/>
      <c r="J132" s="183"/>
      <c r="K132" s="114"/>
      <c r="L132" s="114"/>
      <c r="M132" s="114"/>
      <c r="N132" s="183"/>
      <c r="O132" s="188"/>
      <c r="P132" s="183"/>
      <c r="Q132" s="188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</row>
    <row r="133" spans="1:38">
      <c r="A133" s="181"/>
      <c r="B133" s="86"/>
      <c r="C133" s="182"/>
      <c r="D133" s="183"/>
      <c r="E133" s="183"/>
      <c r="F133" s="182"/>
      <c r="G133" s="182"/>
      <c r="H133" s="183"/>
      <c r="I133" s="183"/>
      <c r="J133" s="183"/>
      <c r="K133" s="114"/>
      <c r="L133" s="114"/>
      <c r="M133" s="114"/>
      <c r="N133" s="183"/>
      <c r="O133" s="188"/>
      <c r="P133" s="183"/>
      <c r="Q133" s="188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</row>
    <row r="134" spans="1:38">
      <c r="A134" s="181"/>
      <c r="B134" s="86"/>
      <c r="C134" s="182"/>
      <c r="D134" s="183"/>
      <c r="E134" s="183"/>
      <c r="F134" s="182"/>
      <c r="G134" s="182"/>
      <c r="H134" s="183"/>
      <c r="I134" s="183"/>
      <c r="J134" s="183"/>
      <c r="K134" s="114"/>
      <c r="L134" s="114"/>
      <c r="M134" s="114"/>
      <c r="N134" s="183"/>
      <c r="O134" s="188"/>
      <c r="P134" s="183"/>
      <c r="Q134" s="188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</row>
    <row r="135" spans="1:38">
      <c r="A135" s="181"/>
      <c r="B135" s="86"/>
      <c r="C135" s="182"/>
      <c r="D135" s="183"/>
      <c r="E135" s="183"/>
      <c r="F135" s="182"/>
      <c r="G135" s="182"/>
      <c r="H135" s="183"/>
      <c r="I135" s="183"/>
      <c r="J135" s="183"/>
      <c r="K135" s="114"/>
      <c r="L135" s="114"/>
      <c r="M135" s="114"/>
      <c r="N135" s="183"/>
      <c r="O135" s="188"/>
      <c r="P135" s="183"/>
      <c r="Q135" s="188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</row>
    <row r="136" spans="1:38">
      <c r="A136" s="181"/>
      <c r="B136" s="86"/>
      <c r="C136" s="182"/>
      <c r="D136" s="183"/>
      <c r="E136" s="183"/>
      <c r="F136" s="182"/>
      <c r="G136" s="182"/>
      <c r="H136" s="183"/>
      <c r="I136" s="183"/>
      <c r="J136" s="183"/>
      <c r="K136" s="114"/>
      <c r="L136" s="114"/>
      <c r="M136" s="114"/>
      <c r="N136" s="183"/>
      <c r="O136" s="188"/>
      <c r="P136" s="183"/>
      <c r="Q136" s="188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</row>
    <row r="137" spans="1:38">
      <c r="A137" s="181"/>
      <c r="B137" s="86"/>
      <c r="C137" s="182"/>
      <c r="D137" s="183"/>
      <c r="E137" s="183"/>
      <c r="F137" s="182"/>
      <c r="G137" s="182"/>
      <c r="H137" s="183"/>
      <c r="I137" s="183"/>
      <c r="J137" s="183"/>
      <c r="K137" s="114"/>
      <c r="L137" s="114"/>
      <c r="M137" s="261"/>
      <c r="N137" s="183"/>
      <c r="O137" s="188"/>
      <c r="P137" s="183"/>
      <c r="Q137" s="188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</row>
    <row r="138" spans="1:38">
      <c r="A138" s="181"/>
      <c r="B138" s="86"/>
      <c r="C138" s="182"/>
      <c r="D138" s="183"/>
      <c r="E138" s="183"/>
      <c r="F138" s="182"/>
      <c r="G138" s="182"/>
      <c r="H138" s="183"/>
      <c r="I138" s="183"/>
      <c r="J138" s="183"/>
      <c r="K138" s="114"/>
      <c r="L138" s="114"/>
      <c r="M138" s="114"/>
      <c r="N138" s="183"/>
      <c r="O138" s="188"/>
      <c r="P138" s="183"/>
      <c r="Q138" s="188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</row>
    <row r="139" spans="1:38">
      <c r="A139" s="181"/>
      <c r="B139" s="86"/>
      <c r="C139" s="182"/>
      <c r="D139" s="183"/>
      <c r="E139" s="183"/>
      <c r="F139" s="182"/>
      <c r="G139" s="182"/>
      <c r="H139" s="183"/>
      <c r="I139" s="183"/>
      <c r="J139" s="183"/>
      <c r="K139" s="114"/>
      <c r="L139" s="114"/>
      <c r="M139" s="114"/>
      <c r="N139" s="183"/>
      <c r="O139" s="188"/>
      <c r="P139" s="183"/>
      <c r="Q139" s="188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</row>
    <row r="140" spans="1:38">
      <c r="A140" s="181"/>
      <c r="B140" s="86"/>
      <c r="C140" s="182"/>
      <c r="D140" s="183"/>
      <c r="E140" s="183"/>
      <c r="F140" s="182"/>
      <c r="G140" s="182"/>
      <c r="H140" s="183"/>
      <c r="I140" s="183"/>
      <c r="J140" s="183"/>
      <c r="K140" s="114"/>
      <c r="L140" s="114"/>
      <c r="M140" s="114"/>
      <c r="N140" s="183"/>
      <c r="O140" s="188"/>
      <c r="P140" s="183"/>
      <c r="Q140" s="188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</row>
    <row r="141" spans="1:38">
      <c r="A141" s="181"/>
      <c r="B141" s="86"/>
      <c r="C141" s="182"/>
      <c r="D141" s="183"/>
      <c r="E141" s="183"/>
      <c r="F141" s="182"/>
      <c r="G141" s="182"/>
      <c r="H141" s="183"/>
      <c r="I141" s="183"/>
      <c r="J141" s="183"/>
      <c r="K141" s="114"/>
      <c r="L141" s="114"/>
      <c r="M141" s="114"/>
      <c r="N141" s="183"/>
      <c r="O141" s="188"/>
      <c r="P141" s="183"/>
      <c r="Q141" s="188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</row>
    <row r="142" spans="1:38">
      <c r="A142" s="181"/>
      <c r="B142" s="86"/>
      <c r="C142" s="182"/>
      <c r="D142" s="183"/>
      <c r="E142" s="183"/>
      <c r="F142" s="182"/>
      <c r="G142" s="182"/>
      <c r="H142" s="183"/>
      <c r="I142" s="183"/>
      <c r="J142" s="183"/>
      <c r="K142" s="114"/>
      <c r="L142" s="114"/>
      <c r="M142" s="114"/>
      <c r="N142" s="183"/>
      <c r="O142" s="188"/>
      <c r="P142" s="183"/>
      <c r="Q142" s="188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</row>
    <row r="143" spans="1:38">
      <c r="A143" s="181"/>
      <c r="B143" s="86"/>
      <c r="C143" s="182"/>
      <c r="D143" s="183"/>
      <c r="E143" s="183"/>
      <c r="F143" s="182"/>
      <c r="G143" s="182"/>
      <c r="H143" s="183"/>
      <c r="I143" s="183"/>
      <c r="J143" s="183"/>
      <c r="K143" s="86"/>
      <c r="L143" s="114"/>
      <c r="M143" s="114"/>
      <c r="N143" s="183"/>
      <c r="O143" s="188"/>
      <c r="P143" s="183"/>
      <c r="Q143" s="188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</row>
    <row r="144" spans="1:38">
      <c r="A144" s="181"/>
      <c r="B144" s="86"/>
      <c r="C144" s="182"/>
      <c r="D144" s="183"/>
      <c r="E144" s="183"/>
      <c r="F144" s="182"/>
      <c r="G144" s="182"/>
      <c r="H144" s="183"/>
      <c r="I144" s="183"/>
      <c r="J144" s="183"/>
      <c r="K144" s="86"/>
      <c r="L144" s="114"/>
      <c r="M144" s="114"/>
      <c r="N144" s="183"/>
      <c r="O144" s="188"/>
      <c r="P144" s="183"/>
      <c r="Q144" s="188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</row>
    <row r="145" spans="1:38">
      <c r="A145" s="181"/>
      <c r="B145" s="86"/>
      <c r="C145" s="182"/>
      <c r="D145" s="183"/>
      <c r="E145" s="183"/>
      <c r="F145" s="182"/>
      <c r="G145" s="182"/>
      <c r="H145" s="183"/>
      <c r="I145" s="183"/>
      <c r="J145" s="183"/>
      <c r="K145" s="86"/>
      <c r="L145" s="114"/>
      <c r="M145" s="114"/>
      <c r="N145" s="183"/>
      <c r="O145" s="188"/>
      <c r="P145" s="183"/>
      <c r="Q145" s="188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</row>
    <row r="146" spans="1:38">
      <c r="A146" s="181"/>
      <c r="B146" s="86"/>
      <c r="C146" s="182"/>
      <c r="D146" s="183"/>
      <c r="E146" s="183"/>
      <c r="F146" s="182"/>
      <c r="G146" s="182"/>
      <c r="H146" s="183"/>
      <c r="I146" s="183"/>
      <c r="J146" s="183"/>
      <c r="K146" s="86"/>
      <c r="L146" s="114"/>
      <c r="M146" s="114"/>
      <c r="N146" s="183"/>
      <c r="O146" s="188"/>
      <c r="P146" s="183"/>
      <c r="Q146" s="188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</row>
    <row r="147" spans="1:38">
      <c r="A147" s="181"/>
      <c r="B147" s="86"/>
      <c r="C147" s="182"/>
      <c r="D147" s="183"/>
      <c r="E147" s="183"/>
      <c r="F147" s="182"/>
      <c r="G147" s="182"/>
      <c r="H147" s="183"/>
      <c r="I147" s="183"/>
      <c r="J147" s="183"/>
      <c r="K147" s="86"/>
      <c r="L147" s="114"/>
      <c r="M147" s="114"/>
      <c r="N147" s="183"/>
      <c r="O147" s="188"/>
      <c r="P147" s="183"/>
      <c r="Q147" s="188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</row>
    <row r="148" spans="1:38">
      <c r="A148" s="181"/>
      <c r="B148" s="86"/>
      <c r="C148" s="182"/>
      <c r="D148" s="183"/>
      <c r="E148" s="183"/>
      <c r="F148" s="182"/>
      <c r="G148" s="182"/>
      <c r="H148" s="183"/>
      <c r="I148" s="183"/>
      <c r="J148" s="183"/>
      <c r="K148" s="86"/>
      <c r="L148" s="114"/>
      <c r="M148" s="114"/>
      <c r="N148" s="183"/>
      <c r="O148" s="188"/>
      <c r="P148" s="183"/>
      <c r="Q148" s="188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</row>
    <row r="149" spans="1:38">
      <c r="A149" s="181"/>
      <c r="B149" s="86"/>
      <c r="C149" s="182"/>
      <c r="D149" s="183"/>
      <c r="E149" s="183"/>
      <c r="F149" s="182"/>
      <c r="G149" s="182"/>
      <c r="H149" s="183"/>
      <c r="I149" s="183"/>
      <c r="J149" s="183"/>
      <c r="K149" s="86"/>
      <c r="L149" s="114"/>
      <c r="M149" s="114"/>
      <c r="N149" s="183"/>
      <c r="O149" s="188"/>
      <c r="P149" s="183"/>
      <c r="Q149" s="188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</row>
    <row r="150" spans="1:38">
      <c r="A150" s="181"/>
      <c r="B150" s="86"/>
      <c r="C150" s="182"/>
      <c r="D150" s="183"/>
      <c r="E150" s="183"/>
      <c r="F150" s="182"/>
      <c r="G150" s="182"/>
      <c r="H150" s="183"/>
      <c r="I150" s="183"/>
      <c r="J150" s="183"/>
      <c r="K150" s="86"/>
      <c r="L150" s="114"/>
      <c r="M150" s="114"/>
      <c r="N150" s="183"/>
      <c r="O150" s="188"/>
      <c r="P150" s="183"/>
      <c r="Q150" s="188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</row>
    <row r="151" spans="1:38">
      <c r="A151" s="181"/>
      <c r="B151" s="86"/>
      <c r="C151" s="182"/>
      <c r="D151" s="183"/>
      <c r="E151" s="183"/>
      <c r="F151" s="182"/>
      <c r="G151" s="182"/>
      <c r="H151" s="183"/>
      <c r="I151" s="183"/>
      <c r="J151" s="183"/>
      <c r="K151" s="86"/>
      <c r="L151" s="114"/>
      <c r="M151" s="114"/>
      <c r="N151" s="183"/>
      <c r="O151" s="188"/>
      <c r="P151" s="183"/>
      <c r="Q151" s="188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</row>
    <row r="152" spans="1:38">
      <c r="A152" s="181"/>
      <c r="B152" s="86"/>
      <c r="C152" s="182"/>
      <c r="D152" s="183"/>
      <c r="E152" s="183"/>
      <c r="F152" s="182"/>
      <c r="G152" s="182"/>
      <c r="H152" s="183"/>
      <c r="I152" s="183"/>
      <c r="J152" s="183"/>
      <c r="K152" s="86"/>
      <c r="L152" s="114"/>
      <c r="M152" s="114"/>
      <c r="N152" s="183"/>
      <c r="O152" s="188"/>
      <c r="P152" s="183"/>
      <c r="Q152" s="188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</row>
    <row r="153" spans="1:38">
      <c r="A153" s="181"/>
      <c r="B153" s="86"/>
      <c r="C153" s="182"/>
      <c r="D153" s="183"/>
      <c r="E153" s="183"/>
      <c r="F153" s="182"/>
      <c r="G153" s="182"/>
      <c r="H153" s="183"/>
      <c r="I153" s="183"/>
      <c r="J153" s="183"/>
      <c r="K153" s="86"/>
      <c r="L153" s="114"/>
      <c r="M153" s="114"/>
      <c r="N153" s="183"/>
      <c r="O153" s="188"/>
      <c r="P153" s="183"/>
      <c r="Q153" s="188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</row>
    <row r="154" spans="1:38">
      <c r="A154" s="181"/>
      <c r="B154" s="86"/>
      <c r="C154" s="182"/>
      <c r="D154" s="183"/>
      <c r="E154" s="183"/>
      <c r="F154" s="182"/>
      <c r="G154" s="182"/>
      <c r="H154" s="183"/>
      <c r="I154" s="183"/>
      <c r="J154" s="183"/>
      <c r="K154" s="86"/>
      <c r="L154" s="114"/>
      <c r="M154" s="114"/>
      <c r="N154" s="183"/>
      <c r="O154" s="188"/>
      <c r="P154" s="183"/>
      <c r="Q154" s="188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</row>
    <row r="155" spans="1:38">
      <c r="A155" s="181"/>
      <c r="B155" s="86"/>
      <c r="C155" s="182"/>
      <c r="D155" s="183"/>
      <c r="E155" s="183"/>
      <c r="F155" s="182"/>
      <c r="G155" s="182"/>
      <c r="H155" s="183"/>
      <c r="I155" s="183"/>
      <c r="J155" s="183"/>
      <c r="K155" s="86"/>
      <c r="L155" s="114"/>
      <c r="M155" s="114"/>
      <c r="N155" s="183"/>
      <c r="O155" s="188"/>
      <c r="P155" s="183"/>
      <c r="Q155" s="188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</row>
    <row r="156" spans="1:38">
      <c r="A156" s="181"/>
      <c r="B156" s="86"/>
      <c r="C156" s="182"/>
      <c r="D156" s="183"/>
      <c r="E156" s="183"/>
      <c r="F156" s="182"/>
      <c r="G156" s="182"/>
      <c r="H156" s="183"/>
      <c r="I156" s="183"/>
      <c r="J156" s="183"/>
      <c r="K156" s="86"/>
      <c r="L156" s="114"/>
      <c r="M156" s="114"/>
      <c r="N156" s="183"/>
      <c r="O156" s="188"/>
      <c r="P156" s="183"/>
      <c r="Q156" s="188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</row>
    <row r="157" spans="1:38">
      <c r="A157" s="181"/>
      <c r="B157" s="86"/>
      <c r="C157" s="182"/>
      <c r="D157" s="183"/>
      <c r="E157" s="183"/>
      <c r="F157" s="182"/>
      <c r="G157" s="182"/>
      <c r="H157" s="183"/>
      <c r="I157" s="183"/>
      <c r="J157" s="183"/>
      <c r="K157" s="114"/>
      <c r="L157" s="114"/>
      <c r="M157" s="262"/>
      <c r="N157" s="263"/>
      <c r="O157" s="188"/>
      <c r="P157" s="183"/>
      <c r="Q157" s="188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</row>
    <row r="158" spans="1:38">
      <c r="A158" s="181"/>
      <c r="B158" s="86"/>
      <c r="C158" s="182"/>
      <c r="D158" s="183"/>
      <c r="E158" s="183"/>
      <c r="F158" s="182"/>
      <c r="G158" s="182"/>
      <c r="H158" s="183"/>
      <c r="I158" s="183"/>
      <c r="J158" s="183"/>
      <c r="K158" s="114"/>
      <c r="L158" s="114"/>
      <c r="M158" s="114"/>
      <c r="N158" s="264"/>
      <c r="O158" s="188"/>
      <c r="P158" s="183"/>
      <c r="Q158" s="188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</row>
    <row r="159" spans="1:38">
      <c r="A159" s="181"/>
      <c r="B159" s="86"/>
      <c r="C159" s="182"/>
      <c r="D159" s="183"/>
      <c r="E159" s="183"/>
      <c r="F159" s="182"/>
      <c r="G159" s="182"/>
      <c r="H159" s="183"/>
      <c r="I159" s="183"/>
      <c r="J159" s="183"/>
      <c r="K159" s="114"/>
      <c r="L159" s="114"/>
      <c r="M159" s="114"/>
      <c r="N159" s="264"/>
      <c r="O159" s="188"/>
      <c r="P159" s="183"/>
      <c r="Q159" s="188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</row>
    <row r="160" spans="1:38">
      <c r="A160" s="181"/>
      <c r="B160" s="86"/>
      <c r="C160" s="182"/>
      <c r="D160" s="183"/>
      <c r="E160" s="183"/>
      <c r="F160" s="182"/>
      <c r="G160" s="182"/>
      <c r="H160" s="183"/>
      <c r="I160" s="183"/>
      <c r="J160" s="183"/>
      <c r="K160" s="114"/>
      <c r="L160" s="114"/>
      <c r="M160" s="114"/>
      <c r="N160" s="264"/>
      <c r="O160" s="188"/>
      <c r="P160" s="183"/>
      <c r="Q160" s="188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</row>
    <row r="161" spans="1:38">
      <c r="A161" s="181"/>
      <c r="B161" s="86"/>
      <c r="C161" s="182"/>
      <c r="D161" s="183"/>
      <c r="E161" s="183"/>
      <c r="F161" s="182"/>
      <c r="G161" s="182"/>
      <c r="H161" s="183"/>
      <c r="I161" s="183"/>
      <c r="J161" s="183"/>
      <c r="K161" s="114"/>
      <c r="L161" s="114"/>
      <c r="M161" s="114"/>
      <c r="N161" s="264"/>
      <c r="O161" s="188"/>
      <c r="P161" s="183"/>
      <c r="Q161" s="188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</row>
    <row r="162" spans="1:38">
      <c r="A162" s="181"/>
      <c r="B162" s="86"/>
      <c r="C162" s="182"/>
      <c r="D162" s="183"/>
      <c r="E162" s="183"/>
      <c r="F162" s="182"/>
      <c r="G162" s="182"/>
      <c r="H162" s="183"/>
      <c r="I162" s="183"/>
      <c r="J162" s="183"/>
      <c r="K162" s="114"/>
      <c r="L162" s="114"/>
      <c r="M162" s="114"/>
      <c r="N162" s="264"/>
      <c r="O162" s="188"/>
      <c r="P162" s="183"/>
      <c r="Q162" s="188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</row>
    <row r="163" spans="1:38">
      <c r="A163" s="181"/>
      <c r="B163" s="86"/>
      <c r="C163" s="182"/>
      <c r="D163" s="183"/>
      <c r="E163" s="183"/>
      <c r="F163" s="182"/>
      <c r="G163" s="182"/>
      <c r="H163" s="183"/>
      <c r="I163" s="183"/>
      <c r="J163" s="183"/>
      <c r="K163" s="114"/>
      <c r="L163" s="114"/>
      <c r="M163" s="114"/>
      <c r="N163" s="264"/>
      <c r="O163" s="188"/>
      <c r="P163" s="183"/>
      <c r="Q163" s="188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</row>
    <row r="164" spans="1:38">
      <c r="A164" s="181"/>
      <c r="B164" s="86"/>
      <c r="C164" s="182"/>
      <c r="D164" s="183"/>
      <c r="E164" s="183"/>
      <c r="F164" s="182"/>
      <c r="G164" s="182"/>
      <c r="H164" s="183"/>
      <c r="I164" s="183"/>
      <c r="J164" s="183"/>
      <c r="K164" s="114"/>
      <c r="L164" s="114"/>
      <c r="M164" s="114"/>
      <c r="N164" s="264"/>
      <c r="O164" s="188"/>
      <c r="P164" s="183"/>
      <c r="Q164" s="188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</row>
    <row r="165" spans="1:38">
      <c r="A165" s="181"/>
      <c r="B165" s="86"/>
      <c r="C165" s="182"/>
      <c r="D165" s="183"/>
      <c r="E165" s="183"/>
      <c r="F165" s="182"/>
      <c r="G165" s="182"/>
      <c r="H165" s="183"/>
      <c r="I165" s="183"/>
      <c r="J165" s="183"/>
      <c r="K165" s="114"/>
      <c r="L165" s="114"/>
      <c r="M165" s="114"/>
      <c r="N165" s="264"/>
      <c r="O165" s="188"/>
      <c r="P165" s="183"/>
      <c r="Q165" s="188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</row>
    <row r="166" spans="1:38">
      <c r="A166" s="181"/>
      <c r="B166" s="86"/>
      <c r="C166" s="182"/>
      <c r="D166" s="183"/>
      <c r="E166" s="183"/>
      <c r="F166" s="182"/>
      <c r="G166" s="182"/>
      <c r="H166" s="183"/>
      <c r="I166" s="183"/>
      <c r="J166" s="183"/>
      <c r="K166" s="114"/>
      <c r="L166" s="114"/>
      <c r="M166" s="114"/>
      <c r="N166" s="264"/>
      <c r="O166" s="188"/>
      <c r="P166" s="183"/>
      <c r="Q166" s="188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</row>
    <row r="167" spans="1:38">
      <c r="A167" s="265"/>
      <c r="B167" s="266"/>
      <c r="C167" s="267"/>
      <c r="D167" s="266"/>
      <c r="E167" s="266"/>
      <c r="F167" s="267"/>
      <c r="G167" s="267"/>
      <c r="H167" s="266"/>
      <c r="I167" s="183"/>
      <c r="J167" s="183"/>
      <c r="K167" s="268"/>
      <c r="L167" s="269"/>
      <c r="M167" s="114"/>
      <c r="N167" s="266"/>
      <c r="O167" s="188"/>
      <c r="P167" s="266"/>
      <c r="Q167" s="188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</row>
    <row r="168" spans="1:38">
      <c r="A168" s="181"/>
      <c r="B168" s="86"/>
      <c r="C168" s="182"/>
      <c r="D168" s="183"/>
      <c r="E168" s="183"/>
      <c r="F168" s="182"/>
      <c r="G168" s="182"/>
      <c r="H168" s="183"/>
      <c r="I168" s="183"/>
      <c r="J168" s="183"/>
      <c r="K168" s="114"/>
      <c r="L168" s="114"/>
      <c r="M168" s="114"/>
      <c r="N168" s="264"/>
      <c r="O168" s="188"/>
      <c r="P168" s="183"/>
      <c r="Q168" s="188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</row>
    <row r="169" spans="1:38">
      <c r="A169" s="212"/>
      <c r="B169" s="205"/>
      <c r="C169" s="205"/>
      <c r="D169" s="205"/>
      <c r="E169" s="205"/>
      <c r="F169" s="202"/>
      <c r="G169" s="203"/>
      <c r="H169" s="205"/>
      <c r="I169" s="270"/>
      <c r="J169" s="270"/>
      <c r="K169" s="205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</row>
    <row r="170" spans="1:38">
      <c r="A170" s="212"/>
      <c r="B170" s="212"/>
      <c r="C170" s="212"/>
      <c r="D170" s="212"/>
      <c r="E170" s="212"/>
      <c r="F170" s="202"/>
      <c r="G170" s="205"/>
      <c r="H170" s="203"/>
      <c r="I170" s="271"/>
      <c r="J170" s="204"/>
      <c r="K170" s="205"/>
      <c r="L170" s="114"/>
      <c r="M170" s="114"/>
      <c r="N170" s="272"/>
      <c r="O170" s="114"/>
      <c r="P170" s="188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</row>
    <row r="171" spans="1:38">
      <c r="A171" s="206"/>
      <c r="B171" s="206"/>
      <c r="C171" s="216"/>
      <c r="D171" s="205"/>
      <c r="E171" s="205"/>
      <c r="F171" s="205"/>
      <c r="G171" s="205"/>
      <c r="H171" s="207"/>
      <c r="I171" s="208"/>
      <c r="J171" s="208"/>
      <c r="K171" s="205"/>
      <c r="L171" s="205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</row>
    <row r="172" spans="1:38">
      <c r="A172" s="209"/>
      <c r="B172" s="191"/>
      <c r="C172" s="206"/>
      <c r="D172" s="213"/>
      <c r="E172" s="203"/>
      <c r="F172" s="203"/>
      <c r="G172" s="205"/>
      <c r="H172" s="207"/>
      <c r="I172" s="204"/>
      <c r="J172" s="204"/>
      <c r="K172" s="207"/>
      <c r="L172" s="205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</row>
    <row r="173" spans="1:38">
      <c r="A173" s="215"/>
      <c r="B173" s="215"/>
      <c r="C173" s="216"/>
      <c r="D173" s="212"/>
      <c r="E173" s="212"/>
      <c r="F173" s="212"/>
      <c r="G173" s="214"/>
      <c r="H173" s="183"/>
      <c r="I173" s="273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</row>
    <row r="174" spans="1:38">
      <c r="A174" s="190"/>
      <c r="B174" s="191"/>
      <c r="C174" s="216"/>
      <c r="D174" s="205"/>
      <c r="E174" s="212"/>
      <c r="F174" s="212"/>
      <c r="G174" s="210"/>
      <c r="H174" s="211"/>
      <c r="I174" s="205"/>
      <c r="J174" s="114"/>
      <c r="K174" s="114"/>
      <c r="L174" s="114"/>
      <c r="M174" s="114"/>
      <c r="N174" s="190"/>
      <c r="O174" s="191"/>
      <c r="P174" s="179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</row>
    <row r="175" spans="1:38">
      <c r="A175" s="149"/>
      <c r="B175" s="149"/>
      <c r="C175" s="149"/>
      <c r="D175" s="149"/>
      <c r="E175" s="149"/>
      <c r="F175" s="149"/>
      <c r="G175" s="149"/>
      <c r="H175" s="149"/>
      <c r="I175" s="149"/>
    </row>
    <row r="176" spans="1:38">
      <c r="A176" s="149"/>
      <c r="B176" s="149"/>
      <c r="C176" s="149"/>
      <c r="D176" s="149"/>
      <c r="E176" s="149"/>
      <c r="F176" s="149"/>
      <c r="G176" s="149"/>
      <c r="H176" s="149"/>
      <c r="I176" s="149"/>
    </row>
    <row r="177" spans="1:9">
      <c r="A177" s="149"/>
      <c r="B177" s="149"/>
      <c r="C177" s="149"/>
      <c r="D177" s="274"/>
      <c r="E177" s="149"/>
      <c r="F177" s="149"/>
      <c r="G177" s="149"/>
      <c r="H177" s="149"/>
      <c r="I177" s="149"/>
    </row>
    <row r="204" spans="1:18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1:18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</row>
    <row r="206" spans="1:18" ht="15.75">
      <c r="A206" s="217"/>
      <c r="B206" s="216"/>
      <c r="C206" s="216"/>
      <c r="D206" s="216"/>
      <c r="E206" s="216"/>
      <c r="F206" s="205"/>
      <c r="G206" s="205"/>
      <c r="H206" s="205"/>
      <c r="I206" s="205"/>
      <c r="J206" s="193"/>
      <c r="K206" s="205"/>
      <c r="L206" s="205"/>
      <c r="M206" s="149"/>
      <c r="N206" s="149"/>
      <c r="O206" s="149"/>
      <c r="P206" s="149"/>
      <c r="Q206" s="149"/>
      <c r="R206" s="149"/>
    </row>
    <row r="207" spans="1:18" ht="15">
      <c r="A207" s="205"/>
      <c r="B207" s="205"/>
      <c r="C207" s="218"/>
      <c r="D207" s="219"/>
      <c r="E207" s="219"/>
      <c r="F207" s="218"/>
      <c r="G207" s="219"/>
      <c r="H207" s="219"/>
      <c r="I207" s="194"/>
      <c r="J207" s="194"/>
      <c r="K207" s="192"/>
      <c r="L207" s="195"/>
      <c r="M207" s="149"/>
      <c r="N207" s="149"/>
      <c r="O207" s="149"/>
      <c r="P207" s="149"/>
      <c r="Q207" s="149"/>
      <c r="R207" s="149"/>
    </row>
    <row r="208" spans="1:18">
      <c r="A208" s="86"/>
      <c r="B208" s="86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49"/>
      <c r="N208" s="149"/>
      <c r="O208" s="149"/>
      <c r="P208" s="149"/>
      <c r="Q208" s="149"/>
      <c r="R208" s="149"/>
    </row>
    <row r="209" spans="1:18">
      <c r="A209" s="181"/>
      <c r="B209" s="86"/>
      <c r="C209" s="182"/>
      <c r="D209" s="183"/>
      <c r="E209" s="183"/>
      <c r="F209" s="182"/>
      <c r="G209" s="182"/>
      <c r="H209" s="183"/>
      <c r="I209" s="183"/>
      <c r="J209" s="183"/>
      <c r="K209" s="86"/>
      <c r="L209" s="86"/>
      <c r="M209" s="149"/>
      <c r="N209" s="149"/>
      <c r="O209" s="149"/>
      <c r="P209" s="149"/>
      <c r="Q209" s="149"/>
      <c r="R209" s="149"/>
    </row>
    <row r="210" spans="1:18">
      <c r="A210" s="181"/>
      <c r="B210" s="86"/>
      <c r="C210" s="182"/>
      <c r="D210" s="183"/>
      <c r="E210" s="183"/>
      <c r="F210" s="182"/>
      <c r="G210" s="182"/>
      <c r="H210" s="183"/>
      <c r="I210" s="183"/>
      <c r="J210" s="183"/>
      <c r="K210" s="183"/>
      <c r="L210" s="86"/>
      <c r="M210" s="149"/>
      <c r="N210" s="149"/>
      <c r="O210" s="149"/>
      <c r="P210" s="149"/>
      <c r="Q210" s="149"/>
      <c r="R210" s="149"/>
    </row>
    <row r="211" spans="1:18" ht="12.75" customHeight="1">
      <c r="A211" s="181"/>
      <c r="B211" s="86"/>
      <c r="C211" s="182"/>
      <c r="D211" s="183"/>
      <c r="E211" s="183"/>
      <c r="F211" s="182"/>
      <c r="G211" s="182"/>
      <c r="H211" s="183"/>
      <c r="I211" s="183"/>
      <c r="J211" s="183"/>
      <c r="K211" s="205"/>
      <c r="L211" s="205"/>
      <c r="M211" s="149"/>
      <c r="N211" s="149"/>
      <c r="O211" s="149"/>
      <c r="P211" s="149"/>
      <c r="Q211" s="149"/>
      <c r="R211" s="149"/>
    </row>
    <row r="212" spans="1:18">
      <c r="A212" s="181"/>
      <c r="B212" s="86"/>
      <c r="C212" s="182"/>
      <c r="D212" s="183"/>
      <c r="E212" s="183"/>
      <c r="F212" s="182"/>
      <c r="G212" s="182"/>
      <c r="H212" s="183"/>
      <c r="I212" s="183"/>
      <c r="J212" s="183"/>
      <c r="K212" s="205"/>
      <c r="L212" s="205"/>
      <c r="M212" s="149"/>
      <c r="N212" s="149"/>
      <c r="O212" s="149"/>
      <c r="P212" s="149"/>
      <c r="Q212" s="149"/>
      <c r="R212" s="149"/>
    </row>
    <row r="213" spans="1:18">
      <c r="A213" s="181"/>
      <c r="B213" s="86"/>
      <c r="C213" s="182"/>
      <c r="D213" s="183"/>
      <c r="E213" s="183"/>
      <c r="F213" s="182"/>
      <c r="G213" s="182"/>
      <c r="H213" s="183"/>
      <c r="I213" s="183"/>
      <c r="J213" s="183"/>
      <c r="K213" s="205"/>
      <c r="L213" s="205"/>
      <c r="M213" s="149"/>
      <c r="N213" s="149"/>
      <c r="O213" s="149"/>
      <c r="P213" s="149"/>
      <c r="Q213" s="149"/>
      <c r="R213" s="149"/>
    </row>
    <row r="214" spans="1:18">
      <c r="A214" s="181"/>
      <c r="B214" s="86"/>
      <c r="C214" s="182"/>
      <c r="D214" s="183"/>
      <c r="E214" s="183"/>
      <c r="F214" s="182"/>
      <c r="G214" s="182"/>
      <c r="H214" s="183"/>
      <c r="I214" s="183"/>
      <c r="J214" s="183"/>
      <c r="K214" s="205"/>
      <c r="L214" s="205"/>
      <c r="M214" s="149"/>
      <c r="N214" s="149"/>
      <c r="O214" s="149"/>
      <c r="P214" s="149"/>
      <c r="Q214" s="149"/>
      <c r="R214" s="149"/>
    </row>
    <row r="215" spans="1:18">
      <c r="A215" s="181"/>
      <c r="B215" s="86"/>
      <c r="C215" s="182"/>
      <c r="D215" s="183"/>
      <c r="E215" s="183"/>
      <c r="F215" s="182"/>
      <c r="G215" s="182"/>
      <c r="H215" s="183"/>
      <c r="I215" s="183"/>
      <c r="J215" s="183"/>
      <c r="K215" s="86"/>
      <c r="L215" s="86"/>
      <c r="M215" s="149"/>
      <c r="N215" s="149"/>
      <c r="O215" s="149"/>
      <c r="P215" s="149"/>
      <c r="Q215" s="149"/>
      <c r="R215" s="149"/>
    </row>
    <row r="216" spans="1:18">
      <c r="A216" s="181"/>
      <c r="B216" s="86"/>
      <c r="C216" s="182"/>
      <c r="D216" s="183"/>
      <c r="E216" s="183"/>
      <c r="F216" s="182"/>
      <c r="G216" s="182"/>
      <c r="H216" s="183"/>
      <c r="I216" s="183"/>
      <c r="J216" s="183"/>
      <c r="K216" s="205"/>
      <c r="L216" s="205"/>
      <c r="M216" s="149"/>
      <c r="N216" s="149"/>
      <c r="O216" s="149"/>
      <c r="P216" s="149"/>
      <c r="Q216" s="149"/>
      <c r="R216" s="149"/>
    </row>
    <row r="217" spans="1:18">
      <c r="A217" s="196"/>
      <c r="B217" s="193"/>
      <c r="C217" s="197"/>
      <c r="D217" s="198"/>
      <c r="E217" s="191"/>
      <c r="F217" s="197"/>
      <c r="G217" s="197"/>
      <c r="H217" s="191"/>
      <c r="I217" s="191"/>
      <c r="J217" s="191"/>
      <c r="K217" s="86"/>
      <c r="L217" s="205"/>
      <c r="M217" s="149"/>
      <c r="N217" s="149"/>
      <c r="O217" s="149"/>
      <c r="P217" s="149"/>
      <c r="Q217" s="149"/>
      <c r="R217" s="149"/>
    </row>
    <row r="218" spans="1:18" ht="12.75" customHeight="1">
      <c r="A218" s="196"/>
      <c r="B218" s="193"/>
      <c r="C218" s="197"/>
      <c r="D218" s="191"/>
      <c r="E218" s="191"/>
      <c r="F218" s="197"/>
      <c r="G218" s="197"/>
      <c r="H218" s="191"/>
      <c r="I218" s="191"/>
      <c r="J218" s="191"/>
      <c r="K218" s="86"/>
      <c r="L218" s="205"/>
      <c r="M218" s="149"/>
      <c r="N218" s="149"/>
      <c r="O218" s="149"/>
      <c r="P218" s="149"/>
      <c r="Q218" s="149"/>
      <c r="R218" s="149"/>
    </row>
    <row r="219" spans="1:18" ht="12.75" customHeight="1">
      <c r="A219" s="196"/>
      <c r="B219" s="193"/>
      <c r="C219" s="197"/>
      <c r="D219" s="191"/>
      <c r="E219" s="191"/>
      <c r="F219" s="197"/>
      <c r="G219" s="197"/>
      <c r="H219" s="191"/>
      <c r="I219" s="191"/>
      <c r="J219" s="191"/>
      <c r="K219" s="86"/>
      <c r="L219" s="205"/>
      <c r="M219" s="149"/>
      <c r="N219" s="149"/>
      <c r="O219" s="149"/>
      <c r="P219" s="149"/>
      <c r="Q219" s="149"/>
      <c r="R219" s="149"/>
    </row>
    <row r="220" spans="1:18" ht="12.75" customHeight="1">
      <c r="A220" s="181"/>
      <c r="B220" s="86"/>
      <c r="C220" s="182"/>
      <c r="D220" s="183"/>
      <c r="E220" s="183"/>
      <c r="F220" s="182"/>
      <c r="G220" s="182"/>
      <c r="H220" s="183"/>
      <c r="I220" s="183"/>
      <c r="J220" s="183"/>
      <c r="K220" s="86"/>
      <c r="L220" s="205"/>
      <c r="M220" s="149"/>
      <c r="N220" s="149"/>
      <c r="O220" s="149"/>
      <c r="P220" s="149"/>
      <c r="Q220" s="149"/>
      <c r="R220" s="149"/>
    </row>
    <row r="221" spans="1:18">
      <c r="A221" s="181"/>
      <c r="B221" s="86"/>
      <c r="C221" s="182"/>
      <c r="D221" s="183"/>
      <c r="E221" s="183"/>
      <c r="F221" s="182"/>
      <c r="G221" s="182"/>
      <c r="H221" s="183"/>
      <c r="I221" s="183"/>
      <c r="J221" s="183"/>
      <c r="K221" s="86"/>
      <c r="L221" s="205"/>
      <c r="M221" s="149"/>
      <c r="N221" s="149"/>
      <c r="O221" s="149"/>
      <c r="P221" s="149"/>
      <c r="Q221" s="149"/>
      <c r="R221" s="149"/>
    </row>
    <row r="222" spans="1:18">
      <c r="A222" s="199"/>
      <c r="B222" s="200"/>
      <c r="C222" s="201"/>
      <c r="D222" s="200"/>
      <c r="E222" s="200"/>
      <c r="F222" s="201"/>
      <c r="G222" s="201"/>
      <c r="H222" s="200"/>
      <c r="I222" s="200"/>
      <c r="J222" s="200"/>
      <c r="K222" s="220"/>
      <c r="L222" s="221"/>
      <c r="M222" s="149"/>
      <c r="N222" s="149"/>
      <c r="O222" s="149"/>
      <c r="P222" s="149"/>
      <c r="Q222" s="149"/>
      <c r="R222" s="149"/>
    </row>
    <row r="223" spans="1:18">
      <c r="A223" s="181"/>
      <c r="B223" s="86"/>
      <c r="C223" s="182"/>
      <c r="D223" s="183"/>
      <c r="E223" s="183"/>
      <c r="F223" s="182"/>
      <c r="G223" s="182"/>
      <c r="H223" s="183"/>
      <c r="I223" s="183"/>
      <c r="J223" s="183"/>
      <c r="K223" s="114"/>
      <c r="L223" s="114"/>
    </row>
    <row r="224" spans="1:18">
      <c r="A224" s="181"/>
      <c r="B224" s="86"/>
      <c r="C224" s="182"/>
      <c r="D224" s="183"/>
      <c r="E224" s="183"/>
      <c r="F224" s="182"/>
      <c r="G224" s="182"/>
      <c r="H224" s="183"/>
      <c r="I224" s="183"/>
      <c r="J224" s="183"/>
      <c r="K224" s="114"/>
      <c r="L224" s="114"/>
    </row>
    <row r="225" spans="1:12">
      <c r="A225" s="212"/>
      <c r="B225" s="205"/>
      <c r="C225" s="205"/>
      <c r="D225" s="205"/>
      <c r="E225" s="205"/>
      <c r="F225" s="202"/>
      <c r="G225" s="203"/>
      <c r="H225" s="179"/>
      <c r="I225" s="204"/>
      <c r="J225" s="204"/>
      <c r="K225" s="205"/>
      <c r="L225" s="114"/>
    </row>
    <row r="226" spans="1:12">
      <c r="A226" s="212"/>
      <c r="B226" s="212"/>
      <c r="C226" s="212"/>
      <c r="D226" s="212"/>
      <c r="E226" s="212"/>
      <c r="F226" s="202"/>
      <c r="G226" s="205"/>
      <c r="H226" s="206"/>
      <c r="I226" s="204"/>
      <c r="J226" s="204"/>
      <c r="K226" s="205"/>
      <c r="L226" s="114"/>
    </row>
    <row r="227" spans="1:12">
      <c r="A227" s="206"/>
      <c r="B227" s="206"/>
      <c r="C227" s="216"/>
      <c r="D227" s="213"/>
      <c r="E227" s="203"/>
      <c r="F227" s="203"/>
      <c r="G227" s="205"/>
      <c r="H227" s="207"/>
      <c r="I227" s="208"/>
      <c r="J227" s="208"/>
      <c r="K227" s="205"/>
      <c r="L227" s="205"/>
    </row>
    <row r="228" spans="1:12">
      <c r="A228" s="209"/>
      <c r="B228" s="191"/>
      <c r="C228" s="206"/>
      <c r="D228" s="212"/>
      <c r="E228" s="212"/>
      <c r="F228" s="212"/>
      <c r="G228" s="214"/>
      <c r="H228" s="183"/>
      <c r="I228" s="189"/>
      <c r="J228" s="114"/>
      <c r="K228" s="207"/>
      <c r="L228" s="205"/>
    </row>
    <row r="229" spans="1:12">
      <c r="A229" s="215"/>
      <c r="B229" s="215"/>
      <c r="C229" s="216"/>
      <c r="D229" s="205"/>
      <c r="E229" s="212"/>
      <c r="F229" s="212"/>
      <c r="G229" s="210"/>
      <c r="H229" s="211"/>
      <c r="I229" s="114"/>
      <c r="J229" s="114"/>
      <c r="K229" s="114"/>
      <c r="L229" s="114"/>
    </row>
    <row r="230" spans="1:12">
      <c r="A230" s="190"/>
      <c r="B230" s="191"/>
      <c r="C230" s="179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1:12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1:12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</sheetData>
  <mergeCells count="14">
    <mergeCell ref="K167:L167"/>
    <mergeCell ref="K41:M41"/>
    <mergeCell ref="K10:M10"/>
    <mergeCell ref="N1:Q1"/>
    <mergeCell ref="D47:G47"/>
    <mergeCell ref="A1:I1"/>
    <mergeCell ref="A45:E45"/>
    <mergeCell ref="A48:C48"/>
    <mergeCell ref="A44:E44"/>
    <mergeCell ref="A46:B46"/>
    <mergeCell ref="F2:H2"/>
    <mergeCell ref="C2:E2"/>
    <mergeCell ref="D46:G46"/>
    <mergeCell ref="E48:G48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topLeftCell="A7" workbookViewId="0">
      <selection activeCell="O50" sqref="O50"/>
    </sheetView>
  </sheetViews>
  <sheetFormatPr baseColWidth="10" defaultRowHeight="12.75"/>
  <cols>
    <col min="1" max="1" width="8.140625" customWidth="1"/>
    <col min="2" max="2" width="8" customWidth="1"/>
    <col min="3" max="3" width="6" customWidth="1"/>
    <col min="4" max="4" width="5.5703125" customWidth="1"/>
    <col min="5" max="5" width="6.85546875" customWidth="1"/>
    <col min="6" max="6" width="7" customWidth="1"/>
    <col min="7" max="7" width="7.28515625" customWidth="1"/>
    <col min="8" max="8" width="7.140625" customWidth="1"/>
    <col min="9" max="10" width="6.140625" customWidth="1"/>
    <col min="11" max="12" width="9.5703125" customWidth="1"/>
  </cols>
  <sheetData>
    <row r="1" spans="1:13" ht="15.75" thickBot="1">
      <c r="A1" s="167" t="s">
        <v>48</v>
      </c>
      <c r="B1" s="168"/>
      <c r="C1" s="168"/>
      <c r="D1" s="168"/>
      <c r="E1" s="168"/>
      <c r="F1" s="169"/>
      <c r="G1" s="170"/>
      <c r="H1" s="170"/>
      <c r="I1" s="36"/>
      <c r="J1" s="36"/>
      <c r="K1" s="36"/>
      <c r="L1" s="1"/>
      <c r="M1" s="1"/>
    </row>
    <row r="2" spans="1:13">
      <c r="A2" s="49"/>
      <c r="B2" s="174" t="s">
        <v>24</v>
      </c>
      <c r="C2" s="175"/>
      <c r="D2" s="175"/>
      <c r="E2" s="176"/>
      <c r="F2" s="174" t="s">
        <v>22</v>
      </c>
      <c r="G2" s="176"/>
      <c r="H2" s="174" t="s">
        <v>25</v>
      </c>
      <c r="I2" s="177"/>
      <c r="J2" s="178"/>
      <c r="L2" s="171"/>
      <c r="M2" s="171"/>
    </row>
    <row r="3" spans="1:13" ht="18.75">
      <c r="A3" s="66" t="s">
        <v>0</v>
      </c>
      <c r="B3" s="101" t="s">
        <v>35</v>
      </c>
      <c r="C3" s="67" t="s">
        <v>9</v>
      </c>
      <c r="D3" s="68" t="s">
        <v>20</v>
      </c>
      <c r="E3" s="69" t="s">
        <v>21</v>
      </c>
      <c r="F3" s="172" t="s">
        <v>26</v>
      </c>
      <c r="G3" s="173"/>
      <c r="H3" s="100" t="s">
        <v>36</v>
      </c>
      <c r="I3" s="87" t="s">
        <v>20</v>
      </c>
      <c r="J3" s="88" t="s">
        <v>21</v>
      </c>
      <c r="L3" s="95"/>
      <c r="M3" s="95"/>
    </row>
    <row r="4" spans="1:13" ht="15" customHeight="1" thickBot="1">
      <c r="A4" s="64"/>
      <c r="B4" s="92" t="s">
        <v>23</v>
      </c>
      <c r="C4" s="90" t="s">
        <v>10</v>
      </c>
      <c r="D4" s="89" t="s">
        <v>10</v>
      </c>
      <c r="E4" s="93" t="s">
        <v>10</v>
      </c>
      <c r="F4" s="65" t="s">
        <v>37</v>
      </c>
      <c r="G4" s="94" t="s">
        <v>33</v>
      </c>
      <c r="H4" s="92" t="s">
        <v>23</v>
      </c>
      <c r="I4" s="90" t="s">
        <v>10</v>
      </c>
      <c r="J4" s="91" t="s">
        <v>10</v>
      </c>
      <c r="L4" s="96"/>
      <c r="M4" s="96"/>
    </row>
    <row r="5" spans="1:13">
      <c r="A5" s="54">
        <v>37772</v>
      </c>
      <c r="B5" s="122">
        <v>279.51</v>
      </c>
      <c r="C5" s="60">
        <v>1.4359999999999999</v>
      </c>
      <c r="D5" s="60">
        <f>C5*COS(RADIANS(B5))</f>
        <v>0.23725555045560051</v>
      </c>
      <c r="E5" s="51">
        <f>C5*SIN(RADIANS(B5))</f>
        <v>-1.4162647364733791</v>
      </c>
      <c r="F5" s="57">
        <v>69.16</v>
      </c>
      <c r="G5" s="61">
        <v>1.014</v>
      </c>
      <c r="H5" s="128">
        <f>F5-180</f>
        <v>-110.84</v>
      </c>
      <c r="I5" s="60">
        <f>G5*COS(RADIANS(H5))</f>
        <v>-0.36074014035872459</v>
      </c>
      <c r="J5" s="51">
        <f>G5*SIN(RADIANS(H5))</f>
        <v>-0.94766162269766296</v>
      </c>
      <c r="L5" s="9"/>
      <c r="M5" s="9"/>
    </row>
    <row r="6" spans="1:13" ht="14.1" customHeight="1">
      <c r="A6" s="55">
        <f t="shared" ref="A6:A15" si="0">A5+20</f>
        <v>37792</v>
      </c>
      <c r="B6" s="123">
        <v>291.43</v>
      </c>
      <c r="C6" s="14">
        <v>1.4159999999999999</v>
      </c>
      <c r="D6" s="14">
        <f t="shared" ref="D6:D15" si="1">C6*COS(RADIANS(B6))</f>
        <v>0.51735575532137734</v>
      </c>
      <c r="E6" s="52">
        <f t="shared" ref="E6:E15" si="2">C6*SIN(RADIANS(B6))</f>
        <v>-1.3181043291165715</v>
      </c>
      <c r="F6" s="58">
        <v>88.29</v>
      </c>
      <c r="G6" s="62">
        <v>1.016</v>
      </c>
      <c r="H6" s="32">
        <f t="shared" ref="H6:H13" si="3">F6-180</f>
        <v>-91.71</v>
      </c>
      <c r="I6" s="14">
        <f t="shared" ref="I6:I13" si="4">G6*COS(RADIANS(H6))</f>
        <v>-3.0318150934499639E-2</v>
      </c>
      <c r="J6" s="52">
        <f t="shared" ref="J6:J13" si="5">G6*SIN(RADIANS(H6))</f>
        <v>-1.0155475418334254</v>
      </c>
      <c r="L6" s="9"/>
      <c r="M6" s="97"/>
    </row>
    <row r="7" spans="1:13" ht="12.75" customHeight="1">
      <c r="A7" s="55">
        <f t="shared" si="0"/>
        <v>37812</v>
      </c>
      <c r="B7" s="123">
        <v>303.67</v>
      </c>
      <c r="C7" s="14">
        <v>1.4</v>
      </c>
      <c r="D7" s="14">
        <f t="shared" si="1"/>
        <v>0.77617223775186073</v>
      </c>
      <c r="E7" s="52">
        <f t="shared" si="2"/>
        <v>-1.1651423335126352</v>
      </c>
      <c r="F7" s="58">
        <v>107.36</v>
      </c>
      <c r="G7" s="62">
        <v>1.0169999999999999</v>
      </c>
      <c r="H7" s="32">
        <f t="shared" si="3"/>
        <v>-72.64</v>
      </c>
      <c r="I7" s="14">
        <f t="shared" si="4"/>
        <v>0.30344690109046873</v>
      </c>
      <c r="J7" s="52">
        <f t="shared" si="5"/>
        <v>-0.97067449653248394</v>
      </c>
      <c r="L7" s="9"/>
      <c r="M7" s="9"/>
    </row>
    <row r="8" spans="1:13">
      <c r="A8" s="55">
        <f t="shared" si="0"/>
        <v>37832</v>
      </c>
      <c r="B8" s="123">
        <v>316.14999999999998</v>
      </c>
      <c r="C8" s="14">
        <v>1.3879999999999999</v>
      </c>
      <c r="D8" s="14">
        <f t="shared" si="1"/>
        <v>1.0009644509453983</v>
      </c>
      <c r="E8" s="52">
        <f t="shared" si="2"/>
        <v>-0.96156859762763525</v>
      </c>
      <c r="F8" s="58">
        <v>126.45</v>
      </c>
      <c r="G8" s="62">
        <v>1.0149999999999999</v>
      </c>
      <c r="H8" s="32">
        <f t="shared" si="3"/>
        <v>-53.55</v>
      </c>
      <c r="I8" s="14">
        <f t="shared" si="4"/>
        <v>0.60303287884556911</v>
      </c>
      <c r="J8" s="52">
        <f t="shared" si="5"/>
        <v>-0.81644126979913556</v>
      </c>
      <c r="L8" s="9"/>
      <c r="M8" s="9"/>
    </row>
    <row r="9" spans="1:13">
      <c r="A9" s="79">
        <f t="shared" si="0"/>
        <v>37852</v>
      </c>
      <c r="B9" s="124">
        <v>328.79</v>
      </c>
      <c r="C9" s="33">
        <v>1.3819999999999999</v>
      </c>
      <c r="D9" s="33">
        <f t="shared" si="1"/>
        <v>1.1819884390906952</v>
      </c>
      <c r="E9" s="72">
        <f t="shared" si="2"/>
        <v>-0.71611963375957077</v>
      </c>
      <c r="F9" s="71">
        <v>145.62</v>
      </c>
      <c r="G9" s="70">
        <v>1.012</v>
      </c>
      <c r="H9" s="129">
        <f t="shared" si="3"/>
        <v>-34.379999999999995</v>
      </c>
      <c r="I9" s="33">
        <f t="shared" si="4"/>
        <v>0.83521438659731562</v>
      </c>
      <c r="J9" s="72">
        <f t="shared" si="5"/>
        <v>-0.57145509746686995</v>
      </c>
      <c r="L9" s="9"/>
      <c r="M9" s="9"/>
    </row>
    <row r="10" spans="1:13">
      <c r="A10" s="120">
        <v>37861</v>
      </c>
      <c r="B10" s="125">
        <f>335.14-(335.14-B9)/10</f>
        <v>334.505</v>
      </c>
      <c r="C10" s="127">
        <v>1.381</v>
      </c>
      <c r="D10" s="127">
        <f>C10*COS(RADIANS(B10))</f>
        <v>1.2465221559791939</v>
      </c>
      <c r="E10" s="121">
        <f>C10*SIN(RADIANS(B10))</f>
        <v>-0.59442704737670027</v>
      </c>
      <c r="F10" s="134">
        <v>154.30000000000001</v>
      </c>
      <c r="G10" s="121">
        <v>1.01</v>
      </c>
      <c r="H10" s="119">
        <f>F10-180</f>
        <v>-25.699999999999989</v>
      </c>
      <c r="I10" s="127">
        <f>G10*COS(RADIANS(H10))</f>
        <v>0.91008779153531261</v>
      </c>
      <c r="J10" s="118">
        <f>G10*SIN(RADIANS(H10))</f>
        <v>-0.43799567543341955</v>
      </c>
      <c r="K10" s="133" t="s">
        <v>19</v>
      </c>
      <c r="L10" s="9"/>
      <c r="M10" s="9"/>
    </row>
    <row r="11" spans="1:13">
      <c r="A11" s="79">
        <f>A9+20</f>
        <v>37872</v>
      </c>
      <c r="B11" s="124">
        <v>341.49</v>
      </c>
      <c r="C11" s="33">
        <v>1.3819999999999999</v>
      </c>
      <c r="D11" s="33">
        <f t="shared" si="1"/>
        <v>1.310506736222202</v>
      </c>
      <c r="E11" s="72">
        <f t="shared" si="2"/>
        <v>-0.43874376840729179</v>
      </c>
      <c r="F11" s="71">
        <v>164.95</v>
      </c>
      <c r="G11" s="70">
        <v>1.008</v>
      </c>
      <c r="H11" s="129">
        <f t="shared" si="3"/>
        <v>-15.050000000000011</v>
      </c>
      <c r="I11" s="33">
        <f t="shared" si="4"/>
        <v>0.97342519306563469</v>
      </c>
      <c r="J11" s="72">
        <f t="shared" si="5"/>
        <v>-0.26173917075044767</v>
      </c>
      <c r="K11" s="114"/>
      <c r="L11" s="9"/>
      <c r="M11" s="9"/>
    </row>
    <row r="12" spans="1:13">
      <c r="A12" s="55">
        <f t="shared" si="0"/>
        <v>37892</v>
      </c>
      <c r="B12" s="123">
        <v>354.14</v>
      </c>
      <c r="C12" s="14">
        <v>1.387</v>
      </c>
      <c r="D12" s="14">
        <f t="shared" si="1"/>
        <v>1.3797520060249064</v>
      </c>
      <c r="E12" s="52">
        <f t="shared" si="2"/>
        <v>-0.14161003449701742</v>
      </c>
      <c r="F12" s="58">
        <v>184.46</v>
      </c>
      <c r="G12" s="62">
        <v>1.002</v>
      </c>
      <c r="H12" s="32">
        <f t="shared" si="3"/>
        <v>4.460000000000008</v>
      </c>
      <c r="I12" s="14">
        <f t="shared" si="4"/>
        <v>0.99896580929905898</v>
      </c>
      <c r="J12" s="52">
        <f t="shared" si="5"/>
        <v>7.7918623264762746E-2</v>
      </c>
      <c r="L12" s="9"/>
      <c r="M12" s="9"/>
    </row>
    <row r="13" spans="1:13">
      <c r="A13" s="55">
        <f t="shared" si="0"/>
        <v>37912</v>
      </c>
      <c r="B13" s="123">
        <v>6.65</v>
      </c>
      <c r="C13" s="14">
        <v>1.3979999999999999</v>
      </c>
      <c r="D13" s="14">
        <f t="shared" si="1"/>
        <v>1.38859437591959</v>
      </c>
      <c r="E13" s="52">
        <f t="shared" si="2"/>
        <v>0.16189397507159994</v>
      </c>
      <c r="F13" s="58">
        <v>204.2</v>
      </c>
      <c r="G13" s="62">
        <v>0.996</v>
      </c>
      <c r="H13" s="32">
        <f t="shared" si="3"/>
        <v>24.199999999999989</v>
      </c>
      <c r="I13" s="14">
        <f t="shared" si="4"/>
        <v>0.90847163570758394</v>
      </c>
      <c r="J13" s="52">
        <f t="shared" si="5"/>
        <v>0.40828334170620628</v>
      </c>
      <c r="L13" s="9"/>
      <c r="M13" s="9"/>
    </row>
    <row r="14" spans="1:13">
      <c r="A14" s="55">
        <f t="shared" si="0"/>
        <v>37932</v>
      </c>
      <c r="B14" s="123">
        <v>18.91</v>
      </c>
      <c r="C14" s="14">
        <v>1.413</v>
      </c>
      <c r="D14" s="14">
        <f t="shared" si="1"/>
        <v>1.3367387087611771</v>
      </c>
      <c r="E14" s="52">
        <f t="shared" si="2"/>
        <v>0.45792862380451987</v>
      </c>
      <c r="F14" s="58">
        <v>224.16</v>
      </c>
      <c r="G14" s="62">
        <v>0.99099999999999999</v>
      </c>
      <c r="H14" s="32">
        <f>F14-180</f>
        <v>44.16</v>
      </c>
      <c r="I14" s="14">
        <f>G14*COS(RADIANS(H14))</f>
        <v>0.71094057164951008</v>
      </c>
      <c r="J14" s="52">
        <f>G14*SIN(RADIANS(H14))</f>
        <v>0.69039445506367425</v>
      </c>
      <c r="L14" s="9"/>
      <c r="M14" s="9"/>
    </row>
    <row r="15" spans="1:13" ht="13.5" thickBot="1">
      <c r="A15" s="56">
        <f t="shared" si="0"/>
        <v>37952</v>
      </c>
      <c r="B15" s="126">
        <v>30.87</v>
      </c>
      <c r="C15" s="59">
        <v>1.4330000000000001</v>
      </c>
      <c r="D15" s="63">
        <f t="shared" si="1"/>
        <v>1.2299921600874606</v>
      </c>
      <c r="E15" s="53">
        <f t="shared" si="2"/>
        <v>0.73526069262771199</v>
      </c>
      <c r="F15" s="50">
        <v>244.31</v>
      </c>
      <c r="G15" s="132">
        <v>0.98699999999999999</v>
      </c>
      <c r="H15" s="131">
        <f>F15-180</f>
        <v>64.31</v>
      </c>
      <c r="I15" s="63">
        <f>G15*COS(RADIANS(H15))</f>
        <v>0.42786628684010108</v>
      </c>
      <c r="J15" s="53">
        <f>G15*SIN(RADIANS(H15))</f>
        <v>0.88943771034607266</v>
      </c>
      <c r="L15" s="9"/>
      <c r="M15" s="9"/>
    </row>
    <row r="16" spans="1:13">
      <c r="A16" s="130"/>
      <c r="B16" s="3"/>
      <c r="C16" s="3"/>
      <c r="D16" s="3"/>
      <c r="E16" s="3"/>
      <c r="F16" s="3"/>
      <c r="G16" s="3"/>
      <c r="H16" s="3"/>
      <c r="I16" s="3"/>
      <c r="J16" s="3"/>
      <c r="L16" s="9"/>
      <c r="M16" s="9"/>
    </row>
    <row r="18" spans="1:7">
      <c r="A18" s="45"/>
      <c r="E18" s="115" t="s">
        <v>40</v>
      </c>
      <c r="F18" s="116">
        <v>0</v>
      </c>
      <c r="G18" s="117">
        <v>0</v>
      </c>
    </row>
    <row r="19" spans="1:7">
      <c r="A19" s="45"/>
    </row>
    <row r="20" spans="1:7">
      <c r="A20" s="45"/>
    </row>
    <row r="21" spans="1:7">
      <c r="A21" s="45"/>
    </row>
    <row r="22" spans="1:7">
      <c r="A22" s="45"/>
    </row>
    <row r="23" spans="1:7">
      <c r="A23" s="45"/>
    </row>
    <row r="24" spans="1:7">
      <c r="A24" s="45"/>
    </row>
    <row r="25" spans="1:7">
      <c r="A25" s="45"/>
    </row>
    <row r="26" spans="1:7">
      <c r="A26" s="45"/>
    </row>
    <row r="27" spans="1:7">
      <c r="A27" s="45"/>
    </row>
    <row r="28" spans="1:7">
      <c r="A28" s="45"/>
    </row>
    <row r="29" spans="1:7">
      <c r="A29" s="45"/>
    </row>
    <row r="47" spans="1:9">
      <c r="A47" s="46"/>
      <c r="B47" s="1"/>
      <c r="C47" s="1"/>
      <c r="D47" s="1"/>
      <c r="E47" s="1"/>
      <c r="F47" s="1"/>
      <c r="G47" s="1"/>
      <c r="H47" s="1"/>
      <c r="I47" s="1"/>
    </row>
    <row r="48" spans="1:9">
      <c r="A48" s="45"/>
    </row>
    <row r="49" spans="1:10">
      <c r="A49" s="45"/>
    </row>
    <row r="50" spans="1:10">
      <c r="A50" s="45"/>
    </row>
    <row r="51" spans="1:10">
      <c r="A51" s="45"/>
    </row>
    <row r="52" spans="1:10">
      <c r="A52" s="45"/>
    </row>
    <row r="53" spans="1:10">
      <c r="A53" s="45"/>
    </row>
    <row r="54" spans="1:10">
      <c r="A54" s="45"/>
    </row>
    <row r="55" spans="1:10">
      <c r="A55" s="45"/>
    </row>
    <row r="56" spans="1:10">
      <c r="A56" s="45"/>
    </row>
    <row r="57" spans="1:10">
      <c r="A57" s="45"/>
    </row>
    <row r="58" spans="1:10">
      <c r="A58" s="45"/>
    </row>
    <row r="59" spans="1:10">
      <c r="A59" s="45"/>
    </row>
    <row r="60" spans="1:10">
      <c r="A60" s="1"/>
      <c r="B60" s="1"/>
      <c r="C60" s="1"/>
      <c r="D60" s="1"/>
      <c r="E60" s="1"/>
      <c r="F60" s="44"/>
      <c r="G60" s="1"/>
      <c r="H60" s="48"/>
      <c r="I60" s="1"/>
      <c r="J60" s="1"/>
    </row>
    <row r="61" spans="1:10">
      <c r="A61" s="46"/>
      <c r="B61" s="1"/>
      <c r="C61" s="47"/>
      <c r="D61" s="47"/>
      <c r="E61" s="47"/>
      <c r="F61" s="48"/>
      <c r="G61" s="47"/>
      <c r="H61" s="48"/>
      <c r="I61" s="47"/>
      <c r="J61" s="47"/>
    </row>
    <row r="62" spans="1:10">
      <c r="A62" s="46"/>
      <c r="B62" s="1"/>
      <c r="C62" s="47"/>
      <c r="D62" s="47"/>
      <c r="E62" s="47"/>
      <c r="F62" s="48"/>
      <c r="G62" s="47"/>
      <c r="H62" s="48"/>
      <c r="I62" s="47"/>
      <c r="J62" s="47"/>
    </row>
    <row r="63" spans="1:10">
      <c r="A63" s="46"/>
      <c r="B63" s="1"/>
      <c r="C63" s="47"/>
      <c r="D63" s="47"/>
      <c r="E63" s="47"/>
      <c r="F63" s="48"/>
      <c r="G63" s="47"/>
      <c r="H63" s="48"/>
      <c r="I63" s="47"/>
      <c r="J63" s="47"/>
    </row>
    <row r="64" spans="1:10">
      <c r="A64" s="46"/>
      <c r="B64" s="1"/>
      <c r="C64" s="47"/>
      <c r="D64" s="47"/>
      <c r="E64" s="47"/>
      <c r="F64" s="48"/>
      <c r="G64" s="47"/>
      <c r="H64" s="48"/>
      <c r="I64" s="47"/>
      <c r="J64" s="47"/>
    </row>
    <row r="65" spans="1:10">
      <c r="A65" s="46"/>
      <c r="B65" s="1"/>
      <c r="C65" s="47"/>
      <c r="D65" s="47"/>
      <c r="E65" s="47"/>
      <c r="F65" s="48"/>
      <c r="G65" s="47"/>
      <c r="H65" s="48"/>
      <c r="I65" s="47"/>
      <c r="J65" s="47"/>
    </row>
    <row r="66" spans="1:10">
      <c r="A66" s="46"/>
      <c r="B66" s="1"/>
      <c r="C66" s="47"/>
      <c r="D66" s="47"/>
      <c r="E66" s="47"/>
      <c r="F66" s="48"/>
      <c r="G66" s="47"/>
      <c r="H66" s="48"/>
      <c r="I66" s="47"/>
      <c r="J66" s="47"/>
    </row>
    <row r="67" spans="1:10">
      <c r="A67" s="46"/>
      <c r="B67" s="1"/>
      <c r="C67" s="47"/>
      <c r="D67" s="47"/>
      <c r="E67" s="47"/>
      <c r="F67" s="48"/>
      <c r="G67" s="47"/>
      <c r="H67" s="48"/>
      <c r="I67" s="47"/>
      <c r="J67" s="47"/>
    </row>
    <row r="68" spans="1:10">
      <c r="A68" s="46"/>
      <c r="B68" s="1"/>
      <c r="C68" s="47"/>
      <c r="D68" s="47"/>
      <c r="E68" s="47"/>
      <c r="F68" s="48"/>
      <c r="G68" s="47"/>
      <c r="H68" s="48"/>
      <c r="I68" s="47"/>
      <c r="J68" s="47"/>
    </row>
    <row r="69" spans="1:10">
      <c r="A69" s="46"/>
      <c r="B69" s="1"/>
      <c r="C69" s="47"/>
      <c r="D69" s="47"/>
      <c r="E69" s="47"/>
      <c r="F69" s="48"/>
      <c r="G69" s="47"/>
      <c r="H69" s="48"/>
      <c r="I69" s="47"/>
      <c r="J69" s="47"/>
    </row>
    <row r="70" spans="1:10">
      <c r="A70" s="46"/>
      <c r="B70" s="1"/>
      <c r="C70" s="47"/>
      <c r="D70" s="47"/>
      <c r="E70" s="47"/>
      <c r="F70" s="48"/>
      <c r="G70" s="47"/>
      <c r="H70" s="48"/>
      <c r="I70" s="47"/>
      <c r="J70" s="47"/>
    </row>
    <row r="71" spans="1:10">
      <c r="A71" s="46"/>
      <c r="B71" s="1"/>
      <c r="C71" s="47"/>
      <c r="D71" s="47"/>
      <c r="E71" s="47"/>
      <c r="F71" s="48"/>
      <c r="G71" s="47"/>
      <c r="H71" s="48"/>
      <c r="I71" s="47"/>
      <c r="J71" s="47"/>
    </row>
    <row r="72" spans="1:10">
      <c r="A72" s="46"/>
      <c r="B72" s="1"/>
      <c r="C72" s="47"/>
      <c r="D72" s="47"/>
      <c r="E72" s="47"/>
      <c r="F72" s="48"/>
      <c r="G72" s="47"/>
      <c r="H72" s="48"/>
      <c r="I72" s="47"/>
      <c r="J72" s="47"/>
    </row>
    <row r="73" spans="1:10">
      <c r="A73" s="46"/>
      <c r="B73" s="1"/>
      <c r="C73" s="47"/>
      <c r="D73" s="47"/>
      <c r="E73" s="47"/>
      <c r="F73" s="48"/>
      <c r="G73" s="47"/>
      <c r="H73" s="48"/>
      <c r="I73" s="47"/>
      <c r="J73" s="47"/>
    </row>
    <row r="74" spans="1:10">
      <c r="A74" s="46"/>
      <c r="B74" s="1"/>
      <c r="C74" s="47"/>
      <c r="D74" s="47"/>
      <c r="E74" s="47"/>
      <c r="F74" s="48"/>
      <c r="G74" s="47"/>
      <c r="H74" s="48"/>
      <c r="I74" s="47"/>
      <c r="J74" s="47"/>
    </row>
    <row r="75" spans="1:10">
      <c r="A75" s="46"/>
      <c r="B75" s="1"/>
      <c r="C75" s="47"/>
      <c r="D75" s="47"/>
      <c r="E75" s="47"/>
      <c r="F75" s="48"/>
      <c r="G75" s="47"/>
      <c r="H75" s="48"/>
      <c r="I75" s="47"/>
      <c r="J75" s="47"/>
    </row>
    <row r="76" spans="1:10">
      <c r="A76" s="46"/>
      <c r="B76" s="1"/>
      <c r="C76" s="47"/>
      <c r="D76" s="47"/>
      <c r="E76" s="47"/>
      <c r="F76" s="48"/>
      <c r="G76" s="47"/>
      <c r="H76" s="48"/>
      <c r="I76" s="47"/>
      <c r="J76" s="47"/>
    </row>
  </sheetData>
  <mergeCells count="6">
    <mergeCell ref="A1:H1"/>
    <mergeCell ref="L2:M2"/>
    <mergeCell ref="F3:G3"/>
    <mergeCell ref="B2:E2"/>
    <mergeCell ref="F2:G2"/>
    <mergeCell ref="H2:J2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Saturnparallaxe 2008</vt:lpstr>
      <vt:lpstr>Mars- und Erdbahn 2003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hr. Schultz</dc:creator>
  <cp:lastModifiedBy>Schultz</cp:lastModifiedBy>
  <cp:lastPrinted>2008-04-04T10:15:02Z</cp:lastPrinted>
  <dcterms:created xsi:type="dcterms:W3CDTF">2001-11-18T07:37:51Z</dcterms:created>
  <dcterms:modified xsi:type="dcterms:W3CDTF">2010-05-26T10:34:15Z</dcterms:modified>
</cp:coreProperties>
</file>